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Daten\Dokumente\TSV\Volleyball\Hobby\"/>
    </mc:Choice>
  </mc:AlternateContent>
  <bookViews>
    <workbookView xWindow="4410" yWindow="405" windowWidth="23490" windowHeight="16035" activeTab="2"/>
  </bookViews>
  <sheets>
    <sheet name="Staffel A" sheetId="9" r:id="rId1"/>
    <sheet name="Staffel B" sheetId="13" r:id="rId2"/>
    <sheet name="Staffel C" sheetId="14" r:id="rId3"/>
  </sheets>
  <definedNames>
    <definedName name="_xlnm.Print_Area" localSheetId="0">'Staffel A'!$A$1:$AH$41</definedName>
    <definedName name="_xlnm.Print_Area" localSheetId="1">'Staffel B'!$A$1:$AY$41</definedName>
    <definedName name="_xlnm.Print_Area" localSheetId="2">'Staffel C'!$A$1:$AH$41</definedName>
  </definedNames>
  <calcPr calcId="181029"/>
</workbook>
</file>

<file path=xl/calcChain.xml><?xml version="1.0" encoding="utf-8"?>
<calcChain xmlns="http://schemas.openxmlformats.org/spreadsheetml/2006/main">
  <c r="L28" i="13" l="1"/>
  <c r="AD28" i="13" s="1"/>
  <c r="I43" i="14"/>
  <c r="G43" i="14"/>
  <c r="N41" i="14"/>
  <c r="L41" i="14"/>
  <c r="M41" i="14" s="1"/>
  <c r="B41" i="14"/>
  <c r="N40" i="14"/>
  <c r="L40" i="14"/>
  <c r="M40" i="14" s="1"/>
  <c r="B40" i="14"/>
  <c r="N39" i="14"/>
  <c r="L39" i="14"/>
  <c r="M39" i="14" s="1"/>
  <c r="B39" i="14"/>
  <c r="N37" i="14"/>
  <c r="L37" i="14"/>
  <c r="M37" i="14" s="1"/>
  <c r="B37" i="14"/>
  <c r="N36" i="14"/>
  <c r="L36" i="14"/>
  <c r="M36" i="14" s="1"/>
  <c r="B36" i="14"/>
  <c r="N35" i="14"/>
  <c r="M35" i="14"/>
  <c r="L35" i="14"/>
  <c r="B35" i="14"/>
  <c r="N33" i="14"/>
  <c r="L33" i="14"/>
  <c r="M33" i="14" s="1"/>
  <c r="B33" i="14"/>
  <c r="N32" i="14"/>
  <c r="L32" i="14"/>
  <c r="M32" i="14" s="1"/>
  <c r="B32" i="14"/>
  <c r="N31" i="14"/>
  <c r="L31" i="14"/>
  <c r="M31" i="14" s="1"/>
  <c r="B31" i="14"/>
  <c r="N29" i="14"/>
  <c r="L29" i="14"/>
  <c r="M29" i="14" s="1"/>
  <c r="B29" i="14"/>
  <c r="N28" i="14"/>
  <c r="L28" i="14"/>
  <c r="M28" i="14" s="1"/>
  <c r="B28" i="14"/>
  <c r="N27" i="14"/>
  <c r="L27" i="14"/>
  <c r="M27" i="14" s="1"/>
  <c r="B27" i="14"/>
  <c r="N25" i="14"/>
  <c r="L25" i="14"/>
  <c r="M25" i="14" s="1"/>
  <c r="B25" i="14"/>
  <c r="N24" i="14"/>
  <c r="L24" i="14"/>
  <c r="M24" i="14" s="1"/>
  <c r="B24" i="14"/>
  <c r="N23" i="14"/>
  <c r="L23" i="14"/>
  <c r="M23" i="14" s="1"/>
  <c r="B23" i="14"/>
  <c r="N21" i="14"/>
  <c r="L21" i="14"/>
  <c r="M21" i="14" s="1"/>
  <c r="F21" i="14"/>
  <c r="D41" i="14" s="1"/>
  <c r="D21" i="14"/>
  <c r="F41" i="14" s="1"/>
  <c r="B21" i="14"/>
  <c r="N20" i="14"/>
  <c r="L20" i="14"/>
  <c r="M20" i="14" s="1"/>
  <c r="F20" i="14"/>
  <c r="D40" i="14" s="1"/>
  <c r="D20" i="14"/>
  <c r="F40" i="14" s="1"/>
  <c r="B20" i="14"/>
  <c r="N19" i="14"/>
  <c r="L19" i="14"/>
  <c r="M19" i="14" s="1"/>
  <c r="F19" i="14"/>
  <c r="D39" i="14" s="1"/>
  <c r="D19" i="14"/>
  <c r="F39" i="14" s="1"/>
  <c r="B19" i="14"/>
  <c r="N17" i="14"/>
  <c r="L17" i="14"/>
  <c r="M17" i="14" s="1"/>
  <c r="F17" i="14"/>
  <c r="D37" i="14" s="1"/>
  <c r="D17" i="14"/>
  <c r="F37" i="14" s="1"/>
  <c r="B17" i="14"/>
  <c r="N16" i="14"/>
  <c r="L16" i="14"/>
  <c r="M16" i="14" s="1"/>
  <c r="F16" i="14"/>
  <c r="D36" i="14" s="1"/>
  <c r="D16" i="14"/>
  <c r="F36" i="14" s="1"/>
  <c r="B16" i="14"/>
  <c r="N15" i="14"/>
  <c r="L15" i="14"/>
  <c r="M15" i="14" s="1"/>
  <c r="F15" i="14"/>
  <c r="D35" i="14" s="1"/>
  <c r="D15" i="14"/>
  <c r="F35" i="14" s="1"/>
  <c r="B15" i="14"/>
  <c r="N13" i="14"/>
  <c r="L13" i="14"/>
  <c r="M13" i="14" s="1"/>
  <c r="F13" i="14"/>
  <c r="D33" i="14" s="1"/>
  <c r="D13" i="14"/>
  <c r="F33" i="14" s="1"/>
  <c r="B13" i="14"/>
  <c r="N12" i="14"/>
  <c r="L12" i="14"/>
  <c r="M12" i="14" s="1"/>
  <c r="F12" i="14"/>
  <c r="D32" i="14" s="1"/>
  <c r="D12" i="14"/>
  <c r="F32" i="14" s="1"/>
  <c r="B12" i="14"/>
  <c r="N11" i="14"/>
  <c r="L11" i="14"/>
  <c r="M11" i="14" s="1"/>
  <c r="F11" i="14"/>
  <c r="D31" i="14" s="1"/>
  <c r="D11" i="14"/>
  <c r="F31" i="14" s="1"/>
  <c r="B11" i="14"/>
  <c r="N9" i="14"/>
  <c r="L9" i="14"/>
  <c r="M9" i="14" s="1"/>
  <c r="F9" i="14"/>
  <c r="D29" i="14" s="1"/>
  <c r="D9" i="14"/>
  <c r="F29" i="14" s="1"/>
  <c r="B9" i="14"/>
  <c r="P8" i="14"/>
  <c r="N8" i="14"/>
  <c r="L8" i="14"/>
  <c r="M8" i="14" s="1"/>
  <c r="F8" i="14"/>
  <c r="D28" i="14" s="1"/>
  <c r="D8" i="14"/>
  <c r="F28" i="14" s="1"/>
  <c r="B8" i="14"/>
  <c r="P7" i="14"/>
  <c r="N7" i="14"/>
  <c r="L7" i="14"/>
  <c r="M7" i="14" s="1"/>
  <c r="F7" i="14"/>
  <c r="D27" i="14" s="1"/>
  <c r="D7" i="14"/>
  <c r="F27" i="14" s="1"/>
  <c r="B7" i="14"/>
  <c r="P6" i="14"/>
  <c r="P5" i="14"/>
  <c r="N5" i="14"/>
  <c r="L5" i="14"/>
  <c r="M5" i="14" s="1"/>
  <c r="F5" i="14"/>
  <c r="D25" i="14" s="1"/>
  <c r="D5" i="14"/>
  <c r="F25" i="14" s="1"/>
  <c r="B5" i="14"/>
  <c r="P4" i="14"/>
  <c r="N4" i="14"/>
  <c r="L4" i="14"/>
  <c r="M4" i="14" s="1"/>
  <c r="F4" i="14"/>
  <c r="D24" i="14" s="1"/>
  <c r="D4" i="14"/>
  <c r="F24" i="14" s="1"/>
  <c r="B4" i="14"/>
  <c r="P3" i="14"/>
  <c r="N3" i="14"/>
  <c r="L3" i="14"/>
  <c r="M3" i="14" s="1"/>
  <c r="F3" i="14"/>
  <c r="D23" i="14" s="1"/>
  <c r="D3" i="14"/>
  <c r="F23" i="14" s="1"/>
  <c r="B3" i="14"/>
  <c r="D2" i="14"/>
  <c r="I43" i="13"/>
  <c r="G43" i="13"/>
  <c r="AE41" i="13"/>
  <c r="L41" i="13"/>
  <c r="AD41" i="13" s="1"/>
  <c r="B41" i="13"/>
  <c r="AE40" i="13"/>
  <c r="L40" i="13"/>
  <c r="AD40" i="13" s="1"/>
  <c r="B40" i="13"/>
  <c r="AE39" i="13"/>
  <c r="AD39" i="13"/>
  <c r="L39" i="13"/>
  <c r="B39" i="13"/>
  <c r="AE37" i="13"/>
  <c r="AD37" i="13"/>
  <c r="L37" i="13"/>
  <c r="B37" i="13"/>
  <c r="AE36" i="13"/>
  <c r="L36" i="13"/>
  <c r="AD36" i="13" s="1"/>
  <c r="B36" i="13"/>
  <c r="AE35" i="13"/>
  <c r="L35" i="13"/>
  <c r="AD35" i="13" s="1"/>
  <c r="B35" i="13"/>
  <c r="AE33" i="13"/>
  <c r="L33" i="13"/>
  <c r="AD33" i="13" s="1"/>
  <c r="B33" i="13"/>
  <c r="AE32" i="13"/>
  <c r="L32" i="13"/>
  <c r="AD32" i="13" s="1"/>
  <c r="B32" i="13"/>
  <c r="AE31" i="13"/>
  <c r="AD31" i="13"/>
  <c r="L31" i="13"/>
  <c r="B31" i="13"/>
  <c r="AE29" i="13"/>
  <c r="L29" i="13"/>
  <c r="AD29" i="13" s="1"/>
  <c r="B29" i="13"/>
  <c r="AE28" i="13"/>
  <c r="B28" i="13"/>
  <c r="AE27" i="13"/>
  <c r="AD27" i="13"/>
  <c r="L27" i="13"/>
  <c r="B27" i="13"/>
  <c r="AE25" i="13"/>
  <c r="L25" i="13"/>
  <c r="AD25" i="13" s="1"/>
  <c r="B25" i="13"/>
  <c r="AE24" i="13"/>
  <c r="L24" i="13"/>
  <c r="AD24" i="13" s="1"/>
  <c r="B24" i="13"/>
  <c r="AE23" i="13"/>
  <c r="AD23" i="13"/>
  <c r="L23" i="13"/>
  <c r="B23" i="13"/>
  <c r="AE21" i="13"/>
  <c r="L21" i="13"/>
  <c r="AD21" i="13" s="1"/>
  <c r="F21" i="13"/>
  <c r="D41" i="13" s="1"/>
  <c r="D21" i="13"/>
  <c r="F41" i="13" s="1"/>
  <c r="B21" i="13"/>
  <c r="AE20" i="13"/>
  <c r="L20" i="13"/>
  <c r="AD20" i="13" s="1"/>
  <c r="F20" i="13"/>
  <c r="D40" i="13" s="1"/>
  <c r="D20" i="13"/>
  <c r="F40" i="13" s="1"/>
  <c r="B20" i="13"/>
  <c r="AE19" i="13"/>
  <c r="AD19" i="13"/>
  <c r="L19" i="13"/>
  <c r="F19" i="13"/>
  <c r="D39" i="13" s="1"/>
  <c r="D19" i="13"/>
  <c r="F39" i="13" s="1"/>
  <c r="B19" i="13"/>
  <c r="AE17" i="13"/>
  <c r="AD17" i="13"/>
  <c r="L17" i="13"/>
  <c r="F17" i="13"/>
  <c r="D37" i="13" s="1"/>
  <c r="D17" i="13"/>
  <c r="F37" i="13" s="1"/>
  <c r="B17" i="13"/>
  <c r="AE16" i="13"/>
  <c r="L16" i="13"/>
  <c r="AD16" i="13" s="1"/>
  <c r="F16" i="13"/>
  <c r="D36" i="13" s="1"/>
  <c r="D16" i="13"/>
  <c r="F36" i="13" s="1"/>
  <c r="B16" i="13"/>
  <c r="AE15" i="13"/>
  <c r="L15" i="13"/>
  <c r="AD15" i="13" s="1"/>
  <c r="F15" i="13"/>
  <c r="D35" i="13" s="1"/>
  <c r="D15" i="13"/>
  <c r="F35" i="13" s="1"/>
  <c r="B15" i="13"/>
  <c r="AE13" i="13"/>
  <c r="L13" i="13"/>
  <c r="AD13" i="13" s="1"/>
  <c r="F13" i="13"/>
  <c r="D33" i="13" s="1"/>
  <c r="D13" i="13"/>
  <c r="F33" i="13" s="1"/>
  <c r="B13" i="13"/>
  <c r="AE12" i="13"/>
  <c r="L12" i="13"/>
  <c r="AD12" i="13" s="1"/>
  <c r="F12" i="13"/>
  <c r="D32" i="13" s="1"/>
  <c r="D12" i="13"/>
  <c r="F32" i="13" s="1"/>
  <c r="B12" i="13"/>
  <c r="AE11" i="13"/>
  <c r="AD11" i="13"/>
  <c r="L11" i="13"/>
  <c r="F11" i="13"/>
  <c r="D31" i="13" s="1"/>
  <c r="D11" i="13"/>
  <c r="F31" i="13" s="1"/>
  <c r="B11" i="13"/>
  <c r="AE9" i="13"/>
  <c r="L9" i="13"/>
  <c r="AD9" i="13" s="1"/>
  <c r="F9" i="13"/>
  <c r="D29" i="13" s="1"/>
  <c r="D9" i="13"/>
  <c r="F29" i="13" s="1"/>
  <c r="B9" i="13"/>
  <c r="AG8" i="13"/>
  <c r="AE8" i="13"/>
  <c r="L8" i="13"/>
  <c r="AD8" i="13" s="1"/>
  <c r="F8" i="13"/>
  <c r="D28" i="13" s="1"/>
  <c r="D8" i="13"/>
  <c r="F28" i="13" s="1"/>
  <c r="B8" i="13"/>
  <c r="AG7" i="13"/>
  <c r="AE7" i="13"/>
  <c r="AD7" i="13"/>
  <c r="L7" i="13"/>
  <c r="F7" i="13"/>
  <c r="D27" i="13" s="1"/>
  <c r="D7" i="13"/>
  <c r="F27" i="13" s="1"/>
  <c r="B7" i="13"/>
  <c r="AG6" i="13"/>
  <c r="AG5" i="13"/>
  <c r="AE5" i="13"/>
  <c r="L5" i="13"/>
  <c r="AD5" i="13" s="1"/>
  <c r="F5" i="13"/>
  <c r="D25" i="13" s="1"/>
  <c r="D5" i="13"/>
  <c r="F25" i="13" s="1"/>
  <c r="B5" i="13"/>
  <c r="AG4" i="13"/>
  <c r="AE4" i="13"/>
  <c r="L4" i="13"/>
  <c r="AD4" i="13" s="1"/>
  <c r="F4" i="13"/>
  <c r="D24" i="13" s="1"/>
  <c r="D4" i="13"/>
  <c r="F24" i="13" s="1"/>
  <c r="B4" i="13"/>
  <c r="AG3" i="13"/>
  <c r="AE3" i="13"/>
  <c r="AD3" i="13"/>
  <c r="L3" i="13"/>
  <c r="F3" i="13"/>
  <c r="D23" i="13" s="1"/>
  <c r="D3" i="13"/>
  <c r="F23" i="13" s="1"/>
  <c r="B3" i="13"/>
  <c r="D2" i="13"/>
  <c r="L43" i="13" l="1"/>
  <c r="L43" i="14"/>
  <c r="V5" i="14"/>
  <c r="U6" i="14"/>
  <c r="V3" i="14"/>
  <c r="U8" i="14"/>
  <c r="S7" i="14"/>
  <c r="V4" i="14"/>
  <c r="X6" i="14"/>
  <c r="Y8" i="14"/>
  <c r="Y6" i="14"/>
  <c r="Y5" i="14"/>
  <c r="X5" i="14"/>
  <c r="Y3" i="14"/>
  <c r="V8" i="14"/>
  <c r="S5" i="14"/>
  <c r="R8" i="14"/>
  <c r="R6" i="14"/>
  <c r="Y7" i="14"/>
  <c r="X3" i="14"/>
  <c r="S3" i="14"/>
  <c r="X8" i="14"/>
  <c r="V6" i="14"/>
  <c r="U7" i="14"/>
  <c r="R4" i="14"/>
  <c r="X4" i="14"/>
  <c r="V7" i="14"/>
  <c r="Y4" i="14"/>
  <c r="R3" i="14"/>
  <c r="R5" i="14"/>
  <c r="X7" i="14"/>
  <c r="U3" i="14"/>
  <c r="U5" i="14"/>
  <c r="S6" i="14"/>
  <c r="S8" i="14"/>
  <c r="R7" i="14"/>
  <c r="U4" i="14"/>
  <c r="S4" i="14"/>
  <c r="AO5" i="13"/>
  <c r="AP8" i="13" l="1"/>
  <c r="AJ4" i="13"/>
  <c r="AP4" i="13"/>
  <c r="AO3" i="13"/>
  <c r="AM6" i="13"/>
  <c r="AI8" i="13"/>
  <c r="W5" i="14"/>
  <c r="W8" i="14"/>
  <c r="AM3" i="13"/>
  <c r="AL4" i="13"/>
  <c r="AM8" i="13"/>
  <c r="AP5" i="13"/>
  <c r="AQ5" i="13" s="1"/>
  <c r="AJ3" i="13"/>
  <c r="AP7" i="13"/>
  <c r="AP6" i="13"/>
  <c r="AL8" i="13"/>
  <c r="AM5" i="13"/>
  <c r="AM7" i="13"/>
  <c r="Z6" i="14"/>
  <c r="Z7" i="14"/>
  <c r="W7" i="14"/>
  <c r="Z8" i="14"/>
  <c r="W4" i="14"/>
  <c r="AA6" i="14"/>
  <c r="Q6" i="14"/>
  <c r="T6" i="14"/>
  <c r="T4" i="14"/>
  <c r="Q4" i="14"/>
  <c r="AA4" i="14"/>
  <c r="AA8" i="14"/>
  <c r="T8" i="14"/>
  <c r="Q8" i="14"/>
  <c r="AA5" i="14"/>
  <c r="T5" i="14"/>
  <c r="Q5" i="14"/>
  <c r="AG10" i="14"/>
  <c r="W3" i="14"/>
  <c r="AF10" i="14"/>
  <c r="T3" i="14"/>
  <c r="Q3" i="14"/>
  <c r="AA3" i="14"/>
  <c r="Z5" i="14"/>
  <c r="Z4" i="14"/>
  <c r="T7" i="14"/>
  <c r="Q7" i="14"/>
  <c r="AA7" i="14"/>
  <c r="AH10" i="14"/>
  <c r="Z3" i="14"/>
  <c r="W6" i="14"/>
  <c r="AL6" i="13"/>
  <c r="AJ6" i="13"/>
  <c r="AO4" i="13"/>
  <c r="AL5" i="13"/>
  <c r="AI6" i="13"/>
  <c r="AI5" i="13"/>
  <c r="AM4" i="13"/>
  <c r="AO7" i="13"/>
  <c r="AI3" i="13"/>
  <c r="AL7" i="13"/>
  <c r="AO8" i="13"/>
  <c r="AI7" i="13"/>
  <c r="AP3" i="13"/>
  <c r="AL3" i="13"/>
  <c r="AJ7" i="13"/>
  <c r="AI4" i="13"/>
  <c r="AJ8" i="13"/>
  <c r="AO6" i="13"/>
  <c r="AJ5" i="13"/>
  <c r="AH8" i="13" l="1"/>
  <c r="AQ4" i="13"/>
  <c r="AQ8" i="13"/>
  <c r="AQ3" i="13"/>
  <c r="AN6" i="13"/>
  <c r="AH4" i="13"/>
  <c r="AR4" i="13"/>
  <c r="AN5" i="13"/>
  <c r="AN7" i="13"/>
  <c r="AQ6" i="13"/>
  <c r="AQ7" i="13"/>
  <c r="AN4" i="13"/>
  <c r="AN8" i="13"/>
  <c r="O4" i="14"/>
  <c r="O3" i="14"/>
  <c r="O5" i="14"/>
  <c r="O6" i="14"/>
  <c r="O7" i="14"/>
  <c r="O8" i="14"/>
  <c r="AH6" i="13"/>
  <c r="AR7" i="13"/>
  <c r="AK7" i="13"/>
  <c r="AX10" i="13"/>
  <c r="AR5" i="13"/>
  <c r="AR3" i="13"/>
  <c r="AK6" i="13"/>
  <c r="AK4" i="13"/>
  <c r="AH7" i="13"/>
  <c r="AR8" i="13"/>
  <c r="AN3" i="13"/>
  <c r="AH5" i="13"/>
  <c r="AK8" i="13"/>
  <c r="AK5" i="13"/>
  <c r="AH3" i="13"/>
  <c r="AK3" i="13"/>
  <c r="AY10" i="13"/>
  <c r="AW10" i="13"/>
  <c r="AR6" i="13"/>
  <c r="AD8" i="14" l="1"/>
  <c r="AD6" i="14"/>
  <c r="AF5" i="14"/>
  <c r="AF3" i="14"/>
  <c r="AE5" i="14"/>
  <c r="AE3" i="14"/>
  <c r="AD5" i="14"/>
  <c r="AD3" i="14"/>
  <c r="AE7" i="14"/>
  <c r="AG4" i="14"/>
  <c r="AD4" i="14"/>
  <c r="AD7" i="14"/>
  <c r="AF4" i="14"/>
  <c r="AE4" i="14"/>
  <c r="AH8" i="14"/>
  <c r="AH6" i="14"/>
  <c r="AF8" i="14"/>
  <c r="AG8" i="14"/>
  <c r="AG6" i="14"/>
  <c r="AF6" i="14"/>
  <c r="AH5" i="14"/>
  <c r="AH3" i="14"/>
  <c r="AF7" i="14"/>
  <c r="AH4" i="14"/>
  <c r="AE8" i="14"/>
  <c r="AE6" i="14"/>
  <c r="AG5" i="14"/>
  <c r="AG3" i="14"/>
  <c r="AH7" i="14"/>
  <c r="AG7" i="14"/>
  <c r="AF5" i="13"/>
  <c r="AF4" i="13"/>
  <c r="AF3" i="13"/>
  <c r="AF8" i="13"/>
  <c r="AF7" i="13"/>
  <c r="AF6" i="13"/>
  <c r="AY5" i="13" l="1"/>
  <c r="AV5" i="13"/>
  <c r="AU8" i="13"/>
  <c r="AX5" i="13"/>
  <c r="AW5" i="13"/>
  <c r="AU5" i="13"/>
  <c r="AW4" i="13"/>
  <c r="AV4" i="13"/>
  <c r="AU3" i="13"/>
  <c r="AV3" i="13"/>
  <c r="AW3" i="13"/>
  <c r="AY3" i="13"/>
  <c r="AU4" i="13"/>
  <c r="AX4" i="13"/>
  <c r="AX3" i="13"/>
  <c r="AY4" i="13"/>
  <c r="AY6" i="13"/>
  <c r="AV6" i="13"/>
  <c r="AX7" i="13"/>
  <c r="AY8" i="13"/>
  <c r="AU7" i="13"/>
  <c r="AV7" i="13"/>
  <c r="AW7" i="13"/>
  <c r="AU6" i="13"/>
  <c r="AW8" i="13"/>
  <c r="AX6" i="13"/>
  <c r="AV8" i="13"/>
  <c r="AW6" i="13"/>
  <c r="AY7" i="13"/>
  <c r="AX8" i="13"/>
  <c r="D2" i="9" l="1"/>
  <c r="B41" i="9" l="1"/>
  <c r="B40" i="9"/>
  <c r="B39" i="9"/>
  <c r="B37" i="9"/>
  <c r="B36" i="9"/>
  <c r="B35" i="9"/>
  <c r="B33" i="9"/>
  <c r="B32" i="9"/>
  <c r="B31" i="9"/>
  <c r="B29" i="9"/>
  <c r="B28" i="9"/>
  <c r="B27" i="9"/>
  <c r="B25" i="9"/>
  <c r="B24" i="9"/>
  <c r="B23" i="9"/>
  <c r="B21" i="9"/>
  <c r="B20" i="9"/>
  <c r="B19" i="9"/>
  <c r="B17" i="9"/>
  <c r="B16" i="9"/>
  <c r="B15" i="9"/>
  <c r="B13" i="9"/>
  <c r="B12" i="9"/>
  <c r="B11" i="9"/>
  <c r="B9" i="9"/>
  <c r="B8" i="9"/>
  <c r="B7" i="9"/>
  <c r="B5" i="9"/>
  <c r="B4" i="9"/>
  <c r="B3" i="9"/>
  <c r="P3" i="9" l="1"/>
  <c r="F21" i="9"/>
  <c r="D41" i="9" s="1"/>
  <c r="F20" i="9"/>
  <c r="D40" i="9" s="1"/>
  <c r="F19" i="9"/>
  <c r="D39" i="9" s="1"/>
  <c r="F17" i="9"/>
  <c r="D37" i="9" s="1"/>
  <c r="F16" i="9"/>
  <c r="D36" i="9" s="1"/>
  <c r="F15" i="9"/>
  <c r="D35" i="9" s="1"/>
  <c r="F13" i="9"/>
  <c r="D33" i="9" s="1"/>
  <c r="F12" i="9"/>
  <c r="D32" i="9" s="1"/>
  <c r="F11" i="9"/>
  <c r="D31" i="9" s="1"/>
  <c r="F9" i="9"/>
  <c r="D29" i="9" s="1"/>
  <c r="F8" i="9"/>
  <c r="D28" i="9" s="1"/>
  <c r="F7" i="9"/>
  <c r="D27" i="9" s="1"/>
  <c r="F5" i="9"/>
  <c r="D25" i="9" s="1"/>
  <c r="F4" i="9"/>
  <c r="D24" i="9" s="1"/>
  <c r="F3" i="9"/>
  <c r="D23" i="9" s="1"/>
  <c r="D21" i="9"/>
  <c r="F41" i="9" s="1"/>
  <c r="D20" i="9"/>
  <c r="F40" i="9" s="1"/>
  <c r="D19" i="9"/>
  <c r="F39" i="9" s="1"/>
  <c r="D17" i="9"/>
  <c r="F37" i="9" s="1"/>
  <c r="D16" i="9"/>
  <c r="F36" i="9" s="1"/>
  <c r="D15" i="9"/>
  <c r="F35" i="9" s="1"/>
  <c r="D13" i="9"/>
  <c r="F33" i="9" s="1"/>
  <c r="D12" i="9"/>
  <c r="F32" i="9" s="1"/>
  <c r="D11" i="9"/>
  <c r="F31" i="9" s="1"/>
  <c r="D9" i="9"/>
  <c r="F29" i="9" s="1"/>
  <c r="D8" i="9"/>
  <c r="F28" i="9" s="1"/>
  <c r="D7" i="9"/>
  <c r="F27" i="9" s="1"/>
  <c r="D5" i="9"/>
  <c r="F25" i="9" s="1"/>
  <c r="D4" i="9"/>
  <c r="F24" i="9" s="1"/>
  <c r="D3" i="9"/>
  <c r="F23" i="9" s="1"/>
  <c r="P4" i="9"/>
  <c r="P5" i="9"/>
  <c r="P6" i="9"/>
  <c r="P7" i="9"/>
  <c r="P8" i="9"/>
  <c r="L3" i="9"/>
  <c r="M3" i="9" s="1"/>
  <c r="L9" i="9"/>
  <c r="M9" i="9" s="1"/>
  <c r="L7" i="9"/>
  <c r="M7" i="9" s="1"/>
  <c r="L4" i="9"/>
  <c r="M4" i="9" s="1"/>
  <c r="L8" i="9"/>
  <c r="M8" i="9" s="1"/>
  <c r="L5" i="9"/>
  <c r="M5" i="9" s="1"/>
  <c r="L11" i="9"/>
  <c r="M11" i="9" s="1"/>
  <c r="L12" i="9"/>
  <c r="M12" i="9" s="1"/>
  <c r="L13" i="9"/>
  <c r="M13" i="9" s="1"/>
  <c r="L29" i="9"/>
  <c r="M29" i="9" s="1"/>
  <c r="L35" i="9"/>
  <c r="M35" i="9" s="1"/>
  <c r="L40" i="9"/>
  <c r="M40" i="9" s="1"/>
  <c r="L15" i="9"/>
  <c r="M15" i="9" s="1"/>
  <c r="L20" i="9"/>
  <c r="M20" i="9" s="1"/>
  <c r="L23" i="9"/>
  <c r="M23" i="9" s="1"/>
  <c r="L33" i="9"/>
  <c r="M33" i="9" s="1"/>
  <c r="L17" i="9"/>
  <c r="M17" i="9" s="1"/>
  <c r="L19" i="9"/>
  <c r="M19" i="9" s="1"/>
  <c r="L27" i="9"/>
  <c r="M27" i="9" s="1"/>
  <c r="L31" i="9"/>
  <c r="M31" i="9" s="1"/>
  <c r="L37" i="9"/>
  <c r="M37" i="9" s="1"/>
  <c r="L39" i="9"/>
  <c r="M39" i="9" s="1"/>
  <c r="L16" i="9"/>
  <c r="M16" i="9" s="1"/>
  <c r="L24" i="9"/>
  <c r="M24" i="9" s="1"/>
  <c r="L28" i="9"/>
  <c r="M28" i="9" s="1"/>
  <c r="L36" i="9"/>
  <c r="M36" i="9" s="1"/>
  <c r="L32" i="9"/>
  <c r="M32" i="9" s="1"/>
  <c r="L41" i="9"/>
  <c r="M41" i="9" s="1"/>
  <c r="L21" i="9"/>
  <c r="M21" i="9" s="1"/>
  <c r="L25" i="9"/>
  <c r="M25" i="9" s="1"/>
  <c r="N3" i="9"/>
  <c r="N4" i="9"/>
  <c r="N5" i="9"/>
  <c r="N7" i="9"/>
  <c r="N8" i="9"/>
  <c r="N9" i="9"/>
  <c r="N11" i="9"/>
  <c r="N12" i="9"/>
  <c r="N13" i="9"/>
  <c r="N15" i="9"/>
  <c r="N16" i="9"/>
  <c r="N17" i="9"/>
  <c r="N19" i="9"/>
  <c r="N20" i="9"/>
  <c r="N21" i="9"/>
  <c r="N23" i="9"/>
  <c r="N24" i="9"/>
  <c r="N25" i="9"/>
  <c r="N27" i="9"/>
  <c r="N28" i="9"/>
  <c r="N29" i="9"/>
  <c r="N31" i="9"/>
  <c r="N32" i="9"/>
  <c r="N33" i="9"/>
  <c r="N35" i="9"/>
  <c r="N36" i="9"/>
  <c r="N37" i="9"/>
  <c r="N39" i="9"/>
  <c r="N40" i="9"/>
  <c r="N41" i="9"/>
  <c r="G43" i="9"/>
  <c r="I43" i="9"/>
  <c r="L43" i="9" l="1"/>
  <c r="V6" i="9"/>
  <c r="S3" i="9"/>
  <c r="Y4" i="9"/>
  <c r="Y7" i="9"/>
  <c r="V7" i="9"/>
  <c r="R7" i="9"/>
  <c r="R4" i="9"/>
  <c r="X5" i="9"/>
  <c r="U7" i="9"/>
  <c r="R3" i="9"/>
  <c r="X3" i="9"/>
  <c r="S5" i="9"/>
  <c r="Y3" i="9"/>
  <c r="V4" i="9"/>
  <c r="S4" i="9"/>
  <c r="X7" i="9"/>
  <c r="R8" i="9"/>
  <c r="X8" i="9"/>
  <c r="U6" i="9"/>
  <c r="X6" i="9"/>
  <c r="U3" i="9"/>
  <c r="R5" i="9"/>
  <c r="U5" i="9"/>
  <c r="V3" i="9"/>
  <c r="U8" i="9"/>
  <c r="S6" i="9"/>
  <c r="V5" i="9"/>
  <c r="X4" i="9"/>
  <c r="U4" i="9"/>
  <c r="V8" i="9"/>
  <c r="Y6" i="9"/>
  <c r="S8" i="9"/>
  <c r="Y8" i="9"/>
  <c r="R6" i="9"/>
  <c r="S7" i="9"/>
  <c r="Y5" i="9"/>
  <c r="W6" i="9" l="1"/>
  <c r="W7" i="9"/>
  <c r="W4" i="9"/>
  <c r="Z4" i="9"/>
  <c r="W8" i="9"/>
  <c r="Z7" i="9"/>
  <c r="Z6" i="9"/>
  <c r="W5" i="9"/>
  <c r="Z5" i="9"/>
  <c r="AA5" i="9"/>
  <c r="T5" i="9"/>
  <c r="Q5" i="9"/>
  <c r="Z8" i="9"/>
  <c r="Z3" i="9"/>
  <c r="AH10" i="9"/>
  <c r="Q4" i="9"/>
  <c r="AA4" i="9"/>
  <c r="T4" i="9"/>
  <c r="Q6" i="9"/>
  <c r="AA6" i="9"/>
  <c r="T6" i="9"/>
  <c r="W3" i="9"/>
  <c r="AG10" i="9"/>
  <c r="T8" i="9"/>
  <c r="Q8" i="9"/>
  <c r="AA8" i="9"/>
  <c r="AA3" i="9"/>
  <c r="AF10" i="9"/>
  <c r="T3" i="9"/>
  <c r="Q3" i="9"/>
  <c r="T7" i="9"/>
  <c r="AA7" i="9"/>
  <c r="Q7" i="9"/>
  <c r="O7" i="9" l="1"/>
  <c r="O5" i="9"/>
  <c r="O3" i="9"/>
  <c r="O8" i="9"/>
  <c r="O4" i="9"/>
  <c r="O6" i="9"/>
  <c r="AG3" i="9" l="1"/>
  <c r="AF7" i="9"/>
  <c r="AE7" i="9"/>
  <c r="AH6" i="9"/>
  <c r="AG8" i="9"/>
  <c r="AD5" i="9"/>
  <c r="AF3" i="9"/>
  <c r="AE4" i="9"/>
  <c r="AF8" i="9"/>
  <c r="AF4" i="9"/>
  <c r="AD7" i="9"/>
  <c r="AF6" i="9"/>
  <c r="AH7" i="9"/>
  <c r="AH5" i="9"/>
  <c r="AH4" i="9"/>
  <c r="AH8" i="9"/>
  <c r="AE3" i="9"/>
  <c r="AE8" i="9"/>
  <c r="AG6" i="9"/>
  <c r="AD4" i="9"/>
  <c r="AD8" i="9"/>
  <c r="AG5" i="9"/>
  <c r="AF5" i="9"/>
  <c r="AE6" i="9"/>
  <c r="AG7" i="9"/>
  <c r="AH3" i="9"/>
  <c r="AD3" i="9"/>
  <c r="AG4" i="9"/>
  <c r="AE5" i="9"/>
  <c r="AD6" i="9"/>
</calcChain>
</file>

<file path=xl/sharedStrings.xml><?xml version="1.0" encoding="utf-8"?>
<sst xmlns="http://schemas.openxmlformats.org/spreadsheetml/2006/main" count="253" uniqueCount="62">
  <si>
    <t xml:space="preserve">Spiel-Nr. </t>
  </si>
  <si>
    <t>Datum</t>
  </si>
  <si>
    <t>-</t>
  </si>
  <si>
    <t>Punkte</t>
  </si>
  <si>
    <t>Sätze</t>
  </si>
  <si>
    <t>Ergebnis nach Sätzen</t>
  </si>
  <si>
    <t>Ergebnis nach Satzpunkten</t>
  </si>
  <si>
    <t>Rang</t>
  </si>
  <si>
    <t>Name</t>
  </si>
  <si>
    <t>Satz-punkte</t>
  </si>
  <si>
    <t>Total</t>
  </si>
  <si>
    <t>Ergebnis-Eingabe</t>
  </si>
  <si>
    <t>Gewonnene Sätze</t>
  </si>
  <si>
    <t>Abgegebene Sätze</t>
  </si>
  <si>
    <t>Erzielte Punkte</t>
  </si>
  <si>
    <t>Abgegebene Punkte</t>
  </si>
  <si>
    <t>Erzielte Satzpunkte</t>
  </si>
  <si>
    <t>Abgegebene Satzpunkte</t>
  </si>
  <si>
    <t>Rang-Hilfswert</t>
  </si>
  <si>
    <t>Automatische Berechnung</t>
  </si>
  <si>
    <t>Auswertung der Spielergebnisse (Spalten ausblenden!)</t>
  </si>
  <si>
    <t>Mannschaften:</t>
  </si>
  <si>
    <t>Anz. Spiele</t>
  </si>
  <si>
    <t>Eingaben oder Änderungen nur in den gelben Feldern!</t>
  </si>
  <si>
    <t>Spielpaarungen, Punkte und die aktuelle Tabelle</t>
  </si>
  <si>
    <t>errechnen sich automatisch aus den Eingaben</t>
  </si>
  <si>
    <t>in den gelben Feldern.</t>
  </si>
  <si>
    <t>Tag</t>
  </si>
  <si>
    <t>Keine Zellen verschieben!  Kopieren ist kein Problem.</t>
  </si>
  <si>
    <t>Mo</t>
  </si>
  <si>
    <t>Do</t>
  </si>
  <si>
    <t>Fr</t>
  </si>
  <si>
    <t>Di</t>
  </si>
  <si>
    <t>S p i e l p l a n  Staffel  A</t>
  </si>
  <si>
    <t>FSB Hildesheim I</t>
  </si>
  <si>
    <t>SSG Algermissen I</t>
  </si>
  <si>
    <t>TSV Brunkensen I</t>
  </si>
  <si>
    <t>DJK Hildesheim</t>
  </si>
  <si>
    <t>Mi</t>
  </si>
  <si>
    <t>VSG Rössing/Nordst.</t>
  </si>
  <si>
    <t>VfV Hildesheim</t>
  </si>
  <si>
    <t>Herbstferien</t>
  </si>
  <si>
    <t>SG Bors./Hars./Achtum II</t>
  </si>
  <si>
    <t>MTV Banteln</t>
  </si>
  <si>
    <t>SSG Algermissen II</t>
  </si>
  <si>
    <t>TSV Brunkensen II</t>
  </si>
  <si>
    <t>FSB Hildesheim II</t>
  </si>
  <si>
    <t>SG Bors./Hars./Achtum I</t>
  </si>
  <si>
    <t>S p i e l p l a n  Staffel B</t>
  </si>
  <si>
    <t>SV Hildesia Diekholzen II</t>
  </si>
  <si>
    <t>SV Hildesia Diekholzen I</t>
  </si>
  <si>
    <t>SV Mehle</t>
  </si>
  <si>
    <t>TSV Sibbesse</t>
  </si>
  <si>
    <t>TuS Holle/Grasdorf</t>
  </si>
  <si>
    <t>SG Sarstedt / Bledeln</t>
  </si>
  <si>
    <t>S p i e l p l a n  Staffel C</t>
  </si>
  <si>
    <t>Weihnachtsferien</t>
  </si>
  <si>
    <t>verlegt</t>
  </si>
  <si>
    <t>abgesagt</t>
  </si>
  <si>
    <t>Abschlusstabelle - Staffel A</t>
  </si>
  <si>
    <t>Abschlusstabelle - Staffel B</t>
  </si>
  <si>
    <t>Abschlusstabelle - Staffel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</si>
</sst>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</font>
    <font>
      <sz val="12"/>
      <color indexed="5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55"/>
      <name val="Arial"/>
      <family val="2"/>
    </font>
    <font>
      <b/>
      <sz val="8"/>
      <color indexed="55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7"/>
      <color indexed="17"/>
      <name val="Arial"/>
      <family val="2"/>
    </font>
    <font>
      <sz val="8"/>
      <name val="Arial Narrow"/>
      <family val="2"/>
    </font>
    <font>
      <b/>
      <sz val="12"/>
      <color indexed="18"/>
      <name val="Arial"/>
      <family val="2"/>
    </font>
    <font>
      <sz val="10"/>
      <name val="Arial Narrow"/>
      <family val="2"/>
    </font>
    <font>
      <b/>
      <sz val="12"/>
      <color indexed="5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22"/>
      <name val="Arial"/>
      <family val="2"/>
    </font>
    <font>
      <sz val="8"/>
      <color indexed="55"/>
      <name val="Arial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15" fillId="0" borderId="0" xfId="0" applyFont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6" fillId="5" borderId="1" xfId="0" applyFont="1" applyFill="1" applyBorder="1"/>
    <xf numFmtId="0" fontId="21" fillId="6" borderId="9" xfId="0" applyFont="1" applyFill="1" applyBorder="1"/>
    <xf numFmtId="0" fontId="6" fillId="5" borderId="9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4" fontId="6" fillId="5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6" fillId="0" borderId="1" xfId="0" applyFont="1" applyBorder="1"/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0" borderId="0" xfId="0" applyFont="1"/>
    <xf numFmtId="0" fontId="6" fillId="2" borderId="9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14" fontId="25" fillId="5" borderId="4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8" fillId="0" borderId="0" xfId="0" applyFont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14" fontId="6" fillId="4" borderId="0" xfId="0" applyNumberFormat="1" applyFont="1" applyFill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14" fontId="4" fillId="0" borderId="0" xfId="0" applyNumberFormat="1" applyFont="1" applyAlignment="1">
      <alignment horizontal="center"/>
    </xf>
    <xf numFmtId="0" fontId="24" fillId="0" borderId="0" xfId="0" applyFont="1"/>
    <xf numFmtId="0" fontId="4" fillId="6" borderId="2" xfId="0" applyFont="1" applyFill="1" applyBorder="1"/>
    <xf numFmtId="0" fontId="4" fillId="6" borderId="4" xfId="0" applyFont="1" applyFill="1" applyBorder="1"/>
    <xf numFmtId="0" fontId="6" fillId="5" borderId="13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6" fillId="5" borderId="3" xfId="0" applyFont="1" applyFill="1" applyBorder="1"/>
    <xf numFmtId="0" fontId="6" fillId="5" borderId="0" xfId="0" applyFont="1" applyFill="1"/>
    <xf numFmtId="0" fontId="6" fillId="5" borderId="7" xfId="0" applyFont="1" applyFill="1" applyBorder="1"/>
    <xf numFmtId="0" fontId="4" fillId="0" borderId="7" xfId="0" applyFont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0" fontId="6" fillId="9" borderId="9" xfId="0" applyFont="1" applyFill="1" applyBorder="1" applyAlignment="1">
      <alignment horizontal="left"/>
    </xf>
    <xf numFmtId="14" fontId="6" fillId="9" borderId="4" xfId="0" applyNumberFormat="1" applyFont="1" applyFill="1" applyBorder="1" applyAlignment="1">
      <alignment horizontal="center"/>
    </xf>
    <xf numFmtId="0" fontId="6" fillId="9" borderId="1" xfId="0" applyFont="1" applyFill="1" applyBorder="1"/>
    <xf numFmtId="0" fontId="4" fillId="9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21" fillId="4" borderId="9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L50"/>
  <sheetViews>
    <sheetView zoomScale="95" workbookViewId="0">
      <pane ySplit="2" topLeftCell="A3" activePane="bottomLeft" state="frozen"/>
      <selection sqref="A1:F1"/>
      <selection pane="bottomLeft" activeCell="AJ12" sqref="AJ12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2" customWidth="1"/>
    <col min="5" max="5" width="3.7109375" style="2" customWidth="1"/>
    <col min="6" max="6" width="20.7109375" style="2" customWidth="1"/>
    <col min="7" max="8" width="5.7109375" style="48" customWidth="1"/>
    <col min="9" max="10" width="6.7109375" style="52" customWidth="1"/>
    <col min="11" max="11" width="0.7109375" style="52" customWidth="1"/>
    <col min="12" max="13" width="6" style="52" customWidth="1"/>
    <col min="14" max="14" width="3.7109375" style="30" customWidth="1"/>
    <col min="15" max="15" width="5.140625" style="52" hidden="1" customWidth="1"/>
    <col min="16" max="16" width="20.7109375" style="52" hidden="1" customWidth="1"/>
    <col min="17" max="17" width="5.85546875" style="52" hidden="1" customWidth="1"/>
    <col min="18" max="19" width="5.5703125" style="52" hidden="1" customWidth="1"/>
    <col min="20" max="20" width="6.5703125" style="52" hidden="1" customWidth="1"/>
    <col min="21" max="23" width="5.5703125" style="52" hidden="1" customWidth="1"/>
    <col min="24" max="25" width="5.5703125" style="30" hidden="1" customWidth="1"/>
    <col min="26" max="26" width="6.5703125" style="30" hidden="1" customWidth="1"/>
    <col min="27" max="27" width="9.5703125" style="30" hidden="1" customWidth="1"/>
    <col min="28" max="28" width="1.5703125" style="30" hidden="1" customWidth="1"/>
    <col min="29" max="29" width="5.42578125" customWidth="1"/>
    <col min="30" max="30" width="20.5703125" bestFit="1" customWidth="1"/>
    <col min="31" max="31" width="5.85546875" customWidth="1"/>
    <col min="32" max="34" width="8.42578125" customWidth="1"/>
    <col min="35" max="35" width="11.42578125" customWidth="1"/>
  </cols>
  <sheetData>
    <row r="1" spans="1:38" s="3" customFormat="1" ht="19.5" customHeight="1" x14ac:dyDescent="0.2">
      <c r="A1" s="97" t="s">
        <v>33</v>
      </c>
      <c r="B1" s="98"/>
      <c r="C1" s="98"/>
      <c r="D1" s="98"/>
      <c r="E1" s="98"/>
      <c r="F1" s="99"/>
      <c r="G1" s="94" t="s">
        <v>11</v>
      </c>
      <c r="H1" s="95"/>
      <c r="I1" s="95"/>
      <c r="J1" s="96"/>
      <c r="K1" s="16"/>
      <c r="L1" s="100" t="s">
        <v>19</v>
      </c>
      <c r="M1" s="101"/>
      <c r="N1" s="17"/>
      <c r="O1" s="105" t="s">
        <v>20</v>
      </c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7"/>
      <c r="AB1" s="18"/>
      <c r="AC1" s="108" t="s">
        <v>59</v>
      </c>
      <c r="AD1" s="109"/>
      <c r="AE1" s="109"/>
      <c r="AF1" s="109"/>
      <c r="AG1" s="109"/>
      <c r="AH1" s="110"/>
      <c r="AI1" s="19"/>
      <c r="AJ1" s="19"/>
      <c r="AK1" s="19"/>
      <c r="AL1" s="19"/>
    </row>
    <row r="2" spans="1:38" s="19" customFormat="1" ht="24.75" customHeight="1" x14ac:dyDescent="0.2">
      <c r="A2" s="11" t="s">
        <v>0</v>
      </c>
      <c r="B2" s="12" t="s">
        <v>27</v>
      </c>
      <c r="C2" s="13" t="s">
        <v>1</v>
      </c>
      <c r="D2" s="89" t="str">
        <f>IF(D45="","Bitte zuerst die 6 Mannschaftsnamen unten ab Zeile 45 eingeben","Spielpaarungen")</f>
        <v>Spielpaarungen</v>
      </c>
      <c r="E2" s="89"/>
      <c r="F2" s="89"/>
      <c r="G2" s="112" t="s">
        <v>5</v>
      </c>
      <c r="H2" s="113"/>
      <c r="I2" s="90" t="s">
        <v>6</v>
      </c>
      <c r="J2" s="91"/>
      <c r="K2" s="20"/>
      <c r="L2" s="92" t="s">
        <v>3</v>
      </c>
      <c r="M2" s="93"/>
      <c r="N2" s="20"/>
      <c r="O2" s="21" t="s">
        <v>7</v>
      </c>
      <c r="P2" s="21" t="s">
        <v>8</v>
      </c>
      <c r="Q2" s="21" t="s">
        <v>22</v>
      </c>
      <c r="R2" s="4" t="s">
        <v>14</v>
      </c>
      <c r="S2" s="5" t="s">
        <v>15</v>
      </c>
      <c r="T2" s="21" t="s">
        <v>3</v>
      </c>
      <c r="U2" s="4" t="s">
        <v>12</v>
      </c>
      <c r="V2" s="5" t="s">
        <v>13</v>
      </c>
      <c r="W2" s="21" t="s">
        <v>4</v>
      </c>
      <c r="X2" s="5" t="s">
        <v>16</v>
      </c>
      <c r="Y2" s="5" t="s">
        <v>17</v>
      </c>
      <c r="Z2" s="21" t="s">
        <v>9</v>
      </c>
      <c r="AA2" s="6" t="s">
        <v>18</v>
      </c>
      <c r="AB2" s="22"/>
      <c r="AC2" s="23" t="s">
        <v>7</v>
      </c>
      <c r="AD2" s="23" t="s">
        <v>8</v>
      </c>
      <c r="AE2" s="23" t="s">
        <v>22</v>
      </c>
      <c r="AF2" s="23" t="s">
        <v>3</v>
      </c>
      <c r="AG2" s="23" t="s">
        <v>4</v>
      </c>
      <c r="AH2" s="23" t="s">
        <v>9</v>
      </c>
    </row>
    <row r="3" spans="1:38" ht="12.75" customHeight="1" x14ac:dyDescent="0.2">
      <c r="A3" s="24">
        <v>1</v>
      </c>
      <c r="B3" s="10" t="str">
        <f>E45</f>
        <v>Mo</v>
      </c>
      <c r="C3" s="14">
        <v>45243</v>
      </c>
      <c r="D3" s="25" t="str">
        <f>D45</f>
        <v>FSB Hildesheim I</v>
      </c>
      <c r="E3" s="15" t="s">
        <v>2</v>
      </c>
      <c r="F3" s="25" t="str">
        <f>D46</f>
        <v>SSG Algermissen I</v>
      </c>
      <c r="G3" s="26">
        <v>4</v>
      </c>
      <c r="H3" s="27">
        <v>0</v>
      </c>
      <c r="I3" s="28">
        <v>100</v>
      </c>
      <c r="J3" s="29">
        <v>71</v>
      </c>
      <c r="K3" s="30"/>
      <c r="L3" s="31">
        <f>IF($G3+$H3&lt;&gt;4,"",IF($G3&gt;$H3,2,IF($G3=$H3,1,0)))</f>
        <v>2</v>
      </c>
      <c r="M3" s="32">
        <f>IF($G3+$H3&lt;&gt;4,"",2-$L3)</f>
        <v>0</v>
      </c>
      <c r="N3" s="33" t="str">
        <f>IF(AND(G3&lt;&gt;"",H3&lt;&gt;"",G3+H3&lt;&gt;4),"!!!","")</f>
        <v/>
      </c>
      <c r="O3" s="34">
        <f t="shared" ref="O3:O8" si="0">RANK(AA3,$AA$3:$AA$8)</f>
        <v>1</v>
      </c>
      <c r="P3" s="35" t="str">
        <f t="shared" ref="P3:P8" si="1">D45</f>
        <v>FSB Hildesheim I</v>
      </c>
      <c r="Q3" s="34">
        <f t="shared" ref="Q3:Q8" si="2">(R3+S3)/2</f>
        <v>10</v>
      </c>
      <c r="R3" s="36">
        <f t="shared" ref="R3:R8" si="3">SUMIF($D$3:$D$41,$P3,$L$3:$L$41)+SUMIF($F$3:$F$41,$P3,$M$3:$M$41)</f>
        <v>17</v>
      </c>
      <c r="S3" s="37">
        <f t="shared" ref="S3:S8" si="4">SUMIF($D$3:$D$41,$P3,$M$3:$M$41)+SUMIF($F$3:$F$41,$P3,$L$3:$L$41)</f>
        <v>3</v>
      </c>
      <c r="T3" s="34" t="str">
        <f t="shared" ref="T3:T8" si="5">R3&amp;" : "&amp;S3</f>
        <v>17 : 3</v>
      </c>
      <c r="U3" s="36">
        <f t="shared" ref="U3:U8" si="6">SUMIF($D$3:$D$41,$P3,$G$3:$G$41)+SUMIF($F$3:$F$41,$P3,$H$3:$H$41)</f>
        <v>33</v>
      </c>
      <c r="V3" s="37">
        <f t="shared" ref="V3:V8" si="7">SUMIF($D$3:$D$41,$P3,$H$3:$H$41)+SUMIF($F$3:$F$41,$P3,$G$3:$G$41)</f>
        <v>7</v>
      </c>
      <c r="W3" s="34" t="str">
        <f t="shared" ref="W3:W8" si="8">U3&amp;" : "&amp;V3</f>
        <v>33 : 7</v>
      </c>
      <c r="X3" s="36">
        <f t="shared" ref="X3:X8" si="9">SUMIF($D$3:$D$41,$P3,$I$3:$I$41)+SUMIF($F$3:$F$41,$P3,$J$3:$J$41)</f>
        <v>940</v>
      </c>
      <c r="Y3" s="37">
        <f t="shared" ref="Y3:Y8" si="10">SUMIF($D$3:$D$41,$P3,$J$3:$J$41)+SUMIF($F$3:$F$41,$P3,$I$3:$I$41)</f>
        <v>723</v>
      </c>
      <c r="Z3" s="34" t="str">
        <f t="shared" ref="Z3:Z8" si="11">X3&amp;" : "&amp;Y3</f>
        <v>940 : 723</v>
      </c>
      <c r="AA3" s="38">
        <f t="shared" ref="AA3:AA8" si="12">R3*1000000000+(R3-S3)*10000000+(U3-V3)*10000+(X3-Y3)-ROW(P3)/100</f>
        <v>17140260216.969999</v>
      </c>
      <c r="AB3" s="39"/>
      <c r="AC3" s="40">
        <v>1</v>
      </c>
      <c r="AD3" s="41" t="str">
        <f>VLOOKUP($AC3,$O$3:$P$8,2,FALSE)</f>
        <v>FSB Hildesheim I</v>
      </c>
      <c r="AE3" s="40">
        <f t="shared" ref="AE3:AE8" si="13">VLOOKUP($AC3,$O$3:$Z$8,3,FALSE)</f>
        <v>10</v>
      </c>
      <c r="AF3" s="40" t="str">
        <f t="shared" ref="AF3:AF8" si="14">VLOOKUP($AC3,$O$3:$Z$8,6,FALSE)</f>
        <v>17 : 3</v>
      </c>
      <c r="AG3" s="40" t="str">
        <f t="shared" ref="AG3:AG8" si="15">VLOOKUP($AC3,$O$3:$Z$8,9,FALSE)</f>
        <v>33 : 7</v>
      </c>
      <c r="AH3" s="40" t="str">
        <f t="shared" ref="AH3:AH8" si="16">VLOOKUP($AC3,$O$3:$Z$8,12,FALSE)</f>
        <v>940 : 723</v>
      </c>
    </row>
    <row r="4" spans="1:38" ht="12.75" customHeight="1" x14ac:dyDescent="0.2">
      <c r="A4" s="24">
        <v>2</v>
      </c>
      <c r="B4" s="10" t="str">
        <f>E47</f>
        <v>Do</v>
      </c>
      <c r="C4" s="14">
        <v>45190</v>
      </c>
      <c r="D4" s="25" t="str">
        <f>D$47</f>
        <v>TSV Brunkensen I</v>
      </c>
      <c r="E4" s="15" t="s">
        <v>2</v>
      </c>
      <c r="F4" s="25" t="str">
        <f>D48</f>
        <v>DJK Hildesheim</v>
      </c>
      <c r="G4" s="26">
        <v>4</v>
      </c>
      <c r="H4" s="27">
        <v>0</v>
      </c>
      <c r="I4" s="28">
        <v>100</v>
      </c>
      <c r="J4" s="29">
        <v>56</v>
      </c>
      <c r="K4" s="33"/>
      <c r="L4" s="31">
        <f>IF($G4+$H4&lt;&gt;4,"",IF($G4&gt;$H4,2,IF($G4=$H4,1,0)))</f>
        <v>2</v>
      </c>
      <c r="M4" s="32">
        <f>IF($G4+$H4&lt;&gt;4,"",2-$L4)</f>
        <v>0</v>
      </c>
      <c r="N4" s="33" t="str">
        <f>IF(AND(G4&lt;&gt;"",H4&lt;&gt;"",G4+H4&lt;&gt;4),"!!!","")</f>
        <v/>
      </c>
      <c r="O4" s="34">
        <f t="shared" si="0"/>
        <v>3</v>
      </c>
      <c r="P4" s="35" t="str">
        <f t="shared" si="1"/>
        <v>SSG Algermissen I</v>
      </c>
      <c r="Q4" s="34">
        <f t="shared" si="2"/>
        <v>10</v>
      </c>
      <c r="R4" s="36">
        <f t="shared" si="3"/>
        <v>11</v>
      </c>
      <c r="S4" s="37">
        <f t="shared" si="4"/>
        <v>9</v>
      </c>
      <c r="T4" s="34" t="str">
        <f t="shared" si="5"/>
        <v>11 : 9</v>
      </c>
      <c r="U4" s="36">
        <f t="shared" si="6"/>
        <v>20</v>
      </c>
      <c r="V4" s="37">
        <f t="shared" si="7"/>
        <v>20</v>
      </c>
      <c r="W4" s="34" t="str">
        <f t="shared" si="8"/>
        <v>20 : 20</v>
      </c>
      <c r="X4" s="36">
        <f t="shared" si="9"/>
        <v>865</v>
      </c>
      <c r="Y4" s="37">
        <f t="shared" si="10"/>
        <v>907</v>
      </c>
      <c r="Z4" s="34" t="str">
        <f t="shared" si="11"/>
        <v>865 : 907</v>
      </c>
      <c r="AA4" s="38">
        <f t="shared" si="12"/>
        <v>11019999957.959999</v>
      </c>
      <c r="AB4" s="39"/>
      <c r="AC4" s="40">
        <v>2</v>
      </c>
      <c r="AD4" s="41" t="str">
        <f>VLOOKUP($AC4,$O$3:$Z$8,2,FALSE)</f>
        <v>TSV Brunkensen I</v>
      </c>
      <c r="AE4" s="40">
        <f t="shared" si="13"/>
        <v>10</v>
      </c>
      <c r="AF4" s="40" t="str">
        <f t="shared" si="14"/>
        <v>13 : 7</v>
      </c>
      <c r="AG4" s="40" t="str">
        <f t="shared" si="15"/>
        <v>26 : 14</v>
      </c>
      <c r="AH4" s="40" t="str">
        <f t="shared" si="16"/>
        <v>913 : 766</v>
      </c>
    </row>
    <row r="5" spans="1:38" ht="12.75" customHeight="1" x14ac:dyDescent="0.2">
      <c r="A5" s="24">
        <v>3</v>
      </c>
      <c r="B5" s="10" t="str">
        <f>E49</f>
        <v>Mo</v>
      </c>
      <c r="C5" s="14">
        <v>45194</v>
      </c>
      <c r="D5" s="25" t="str">
        <f>D49</f>
        <v>VSG Rössing/Nordst.</v>
      </c>
      <c r="E5" s="15" t="s">
        <v>2</v>
      </c>
      <c r="F5" s="25" t="str">
        <f>D50</f>
        <v>SG Bors./Hars./Achtum II</v>
      </c>
      <c r="G5" s="26">
        <v>4</v>
      </c>
      <c r="H5" s="27">
        <v>0</v>
      </c>
      <c r="I5" s="28">
        <v>100</v>
      </c>
      <c r="J5" s="29">
        <v>69</v>
      </c>
      <c r="K5" s="33"/>
      <c r="L5" s="31">
        <f>IF($G5+$H5&lt;&gt;4,"",IF($G5&gt;$H5,2,IF($G5=$H5,1,0)))</f>
        <v>2</v>
      </c>
      <c r="M5" s="32">
        <f>IF($G5+$H5&lt;&gt;4,"",2-$L5)</f>
        <v>0</v>
      </c>
      <c r="N5" s="33" t="str">
        <f>IF(AND(G5&lt;&gt;"",H5&lt;&gt;"",G5+H5&lt;&gt;4),"!!!","")</f>
        <v/>
      </c>
      <c r="O5" s="34">
        <f t="shared" si="0"/>
        <v>2</v>
      </c>
      <c r="P5" s="35" t="str">
        <f t="shared" si="1"/>
        <v>TSV Brunkensen I</v>
      </c>
      <c r="Q5" s="34">
        <f t="shared" si="2"/>
        <v>10</v>
      </c>
      <c r="R5" s="36">
        <f t="shared" si="3"/>
        <v>13</v>
      </c>
      <c r="S5" s="37">
        <f t="shared" si="4"/>
        <v>7</v>
      </c>
      <c r="T5" s="34" t="str">
        <f t="shared" si="5"/>
        <v>13 : 7</v>
      </c>
      <c r="U5" s="36">
        <f t="shared" si="6"/>
        <v>26</v>
      </c>
      <c r="V5" s="37">
        <f t="shared" si="7"/>
        <v>14</v>
      </c>
      <c r="W5" s="34" t="str">
        <f t="shared" si="8"/>
        <v>26 : 14</v>
      </c>
      <c r="X5" s="36">
        <f t="shared" si="9"/>
        <v>913</v>
      </c>
      <c r="Y5" s="37">
        <f t="shared" si="10"/>
        <v>766</v>
      </c>
      <c r="Z5" s="34" t="str">
        <f t="shared" si="11"/>
        <v>913 : 766</v>
      </c>
      <c r="AA5" s="38">
        <f t="shared" si="12"/>
        <v>13060120146.950001</v>
      </c>
      <c r="AB5" s="39"/>
      <c r="AC5" s="40">
        <v>3</v>
      </c>
      <c r="AD5" s="41" t="str">
        <f>VLOOKUP($AC5,$O$3:$Z$8,2,FALSE)</f>
        <v>SSG Algermissen I</v>
      </c>
      <c r="AE5" s="40">
        <f t="shared" si="13"/>
        <v>10</v>
      </c>
      <c r="AF5" s="40" t="str">
        <f t="shared" si="14"/>
        <v>11 : 9</v>
      </c>
      <c r="AG5" s="40" t="str">
        <f t="shared" si="15"/>
        <v>20 : 20</v>
      </c>
      <c r="AH5" s="40" t="str">
        <f t="shared" si="16"/>
        <v>865 : 907</v>
      </c>
    </row>
    <row r="6" spans="1:38" ht="12.75" customHeight="1" x14ac:dyDescent="0.2">
      <c r="A6" s="102"/>
      <c r="B6" s="103"/>
      <c r="C6" s="103"/>
      <c r="D6" s="103"/>
      <c r="E6" s="103"/>
      <c r="F6" s="104"/>
      <c r="G6" s="43"/>
      <c r="H6" s="44"/>
      <c r="I6" s="45"/>
      <c r="J6" s="46"/>
      <c r="K6" s="47"/>
      <c r="L6" s="43"/>
      <c r="M6" s="46"/>
      <c r="N6" s="33"/>
      <c r="O6" s="34">
        <f t="shared" si="0"/>
        <v>6</v>
      </c>
      <c r="P6" s="35" t="str">
        <f t="shared" si="1"/>
        <v>DJK Hildesheim</v>
      </c>
      <c r="Q6" s="34">
        <f t="shared" si="2"/>
        <v>10</v>
      </c>
      <c r="R6" s="36">
        <f t="shared" si="3"/>
        <v>2</v>
      </c>
      <c r="S6" s="37">
        <f t="shared" si="4"/>
        <v>18</v>
      </c>
      <c r="T6" s="34" t="str">
        <f t="shared" si="5"/>
        <v>2 : 18</v>
      </c>
      <c r="U6" s="36">
        <f t="shared" si="6"/>
        <v>6</v>
      </c>
      <c r="V6" s="37">
        <f t="shared" si="7"/>
        <v>34</v>
      </c>
      <c r="W6" s="34" t="str">
        <f t="shared" si="8"/>
        <v>6 : 34</v>
      </c>
      <c r="X6" s="36">
        <f t="shared" si="9"/>
        <v>687</v>
      </c>
      <c r="Y6" s="37">
        <f t="shared" si="10"/>
        <v>957</v>
      </c>
      <c r="Z6" s="34" t="str">
        <f t="shared" si="11"/>
        <v>687 : 957</v>
      </c>
      <c r="AA6" s="38">
        <f t="shared" si="12"/>
        <v>1839719729.9400001</v>
      </c>
      <c r="AB6" s="39"/>
      <c r="AC6" s="40">
        <v>4</v>
      </c>
      <c r="AD6" s="41" t="str">
        <f>VLOOKUP($AC6,$O$3:$Z$8,2,FALSE)</f>
        <v>SG Bors./Hars./Achtum II</v>
      </c>
      <c r="AE6" s="40">
        <f t="shared" si="13"/>
        <v>10</v>
      </c>
      <c r="AF6" s="40" t="str">
        <f t="shared" si="14"/>
        <v>9 : 11</v>
      </c>
      <c r="AG6" s="40" t="str">
        <f t="shared" si="15"/>
        <v>18 : 22</v>
      </c>
      <c r="AH6" s="40" t="str">
        <f t="shared" si="16"/>
        <v>859 : 880</v>
      </c>
    </row>
    <row r="7" spans="1:38" ht="12.75" customHeight="1" x14ac:dyDescent="0.2">
      <c r="A7" s="24">
        <v>4</v>
      </c>
      <c r="B7" s="10" t="str">
        <f>E48</f>
        <v>Mi</v>
      </c>
      <c r="C7" s="14">
        <v>45210</v>
      </c>
      <c r="D7" s="25" t="str">
        <f>D48</f>
        <v>DJK Hildesheim</v>
      </c>
      <c r="E7" s="15" t="s">
        <v>2</v>
      </c>
      <c r="F7" s="25" t="str">
        <f>D46</f>
        <v>SSG Algermissen I</v>
      </c>
      <c r="G7" s="26">
        <v>1</v>
      </c>
      <c r="H7" s="27">
        <v>3</v>
      </c>
      <c r="I7" s="28">
        <v>83</v>
      </c>
      <c r="J7" s="29">
        <v>94</v>
      </c>
      <c r="K7" s="33"/>
      <c r="L7" s="31">
        <f>IF($G7+$H7&lt;&gt;4,"",IF($G7&gt;$H7,2,IF($G7=$H7,1,0)))</f>
        <v>0</v>
      </c>
      <c r="M7" s="32">
        <f>IF($G7+$H7&lt;&gt;4,"",2-$L7)</f>
        <v>2</v>
      </c>
      <c r="N7" s="33" t="str">
        <f>IF(AND(G7&lt;&gt;"",H7&lt;&gt;"",G7+H7&lt;&gt;4),"!!!","")</f>
        <v/>
      </c>
      <c r="O7" s="34">
        <f t="shared" si="0"/>
        <v>5</v>
      </c>
      <c r="P7" s="35" t="str">
        <f t="shared" si="1"/>
        <v>VSG Rössing/Nordst.</v>
      </c>
      <c r="Q7" s="34">
        <f t="shared" si="2"/>
        <v>10</v>
      </c>
      <c r="R7" s="36">
        <f t="shared" si="3"/>
        <v>8</v>
      </c>
      <c r="S7" s="37">
        <f t="shared" si="4"/>
        <v>12</v>
      </c>
      <c r="T7" s="34" t="str">
        <f t="shared" si="5"/>
        <v>8 : 12</v>
      </c>
      <c r="U7" s="36">
        <f t="shared" si="6"/>
        <v>17</v>
      </c>
      <c r="V7" s="37">
        <f t="shared" si="7"/>
        <v>23</v>
      </c>
      <c r="W7" s="34" t="str">
        <f t="shared" si="8"/>
        <v>17 : 23</v>
      </c>
      <c r="X7" s="36">
        <f t="shared" si="9"/>
        <v>829</v>
      </c>
      <c r="Y7" s="37">
        <f t="shared" si="10"/>
        <v>860</v>
      </c>
      <c r="Z7" s="34" t="str">
        <f t="shared" si="11"/>
        <v>829 : 860</v>
      </c>
      <c r="AA7" s="38">
        <f t="shared" si="12"/>
        <v>7959939968.9300003</v>
      </c>
      <c r="AB7" s="39"/>
      <c r="AC7" s="82">
        <v>5</v>
      </c>
      <c r="AD7" s="83" t="str">
        <f>VLOOKUP($AC7,$O$3:$Z$8,2,FALSE)</f>
        <v>VSG Rössing/Nordst.</v>
      </c>
      <c r="AE7" s="82">
        <f t="shared" si="13"/>
        <v>10</v>
      </c>
      <c r="AF7" s="82" t="str">
        <f t="shared" si="14"/>
        <v>8 : 12</v>
      </c>
      <c r="AG7" s="82" t="str">
        <f t="shared" si="15"/>
        <v>17 : 23</v>
      </c>
      <c r="AH7" s="82" t="str">
        <f t="shared" si="16"/>
        <v>829 : 860</v>
      </c>
    </row>
    <row r="8" spans="1:38" ht="12.75" customHeight="1" x14ac:dyDescent="0.2">
      <c r="A8" s="24">
        <v>5</v>
      </c>
      <c r="B8" s="10" t="str">
        <f>E47</f>
        <v>Do</v>
      </c>
      <c r="C8" s="14">
        <v>45204</v>
      </c>
      <c r="D8" s="25" t="str">
        <f>D47</f>
        <v>TSV Brunkensen I</v>
      </c>
      <c r="E8" s="15" t="s">
        <v>2</v>
      </c>
      <c r="F8" s="25" t="str">
        <f>D49</f>
        <v>VSG Rössing/Nordst.</v>
      </c>
      <c r="G8" s="26">
        <v>4</v>
      </c>
      <c r="H8" s="27">
        <v>0</v>
      </c>
      <c r="I8" s="28">
        <v>101</v>
      </c>
      <c r="J8" s="29">
        <v>66</v>
      </c>
      <c r="K8" s="33"/>
      <c r="L8" s="31">
        <f>IF($G8+$H8&lt;&gt;4,"",IF($G8&gt;$H8,2,IF($G8=$H8,1,0)))</f>
        <v>2</v>
      </c>
      <c r="M8" s="32">
        <f>IF($G8+$H8&lt;&gt;4,"",2-$L8)</f>
        <v>0</v>
      </c>
      <c r="N8" s="33" t="str">
        <f>IF(AND(G8&lt;&gt;"",H8&lt;&gt;"",G8+H8&lt;&gt;4),"!!!","")</f>
        <v/>
      </c>
      <c r="O8" s="34">
        <f t="shared" si="0"/>
        <v>4</v>
      </c>
      <c r="P8" s="35" t="str">
        <f t="shared" si="1"/>
        <v>SG Bors./Hars./Achtum II</v>
      </c>
      <c r="Q8" s="34">
        <f t="shared" si="2"/>
        <v>10</v>
      </c>
      <c r="R8" s="36">
        <f t="shared" si="3"/>
        <v>9</v>
      </c>
      <c r="S8" s="37">
        <f t="shared" si="4"/>
        <v>11</v>
      </c>
      <c r="T8" s="34" t="str">
        <f t="shared" si="5"/>
        <v>9 : 11</v>
      </c>
      <c r="U8" s="36">
        <f t="shared" si="6"/>
        <v>18</v>
      </c>
      <c r="V8" s="37">
        <f t="shared" si="7"/>
        <v>22</v>
      </c>
      <c r="W8" s="34" t="str">
        <f t="shared" si="8"/>
        <v>18 : 22</v>
      </c>
      <c r="X8" s="36">
        <f t="shared" si="9"/>
        <v>859</v>
      </c>
      <c r="Y8" s="37">
        <f t="shared" si="10"/>
        <v>880</v>
      </c>
      <c r="Z8" s="34" t="str">
        <f t="shared" si="11"/>
        <v>859 : 880</v>
      </c>
      <c r="AA8" s="38">
        <f t="shared" si="12"/>
        <v>8979959978.9200001</v>
      </c>
      <c r="AB8" s="39"/>
      <c r="AC8" s="84">
        <v>6</v>
      </c>
      <c r="AD8" s="85" t="str">
        <f>VLOOKUP($AC8,$O$3:$Z$8,2,FALSE)</f>
        <v>DJK Hildesheim</v>
      </c>
      <c r="AE8" s="84">
        <f t="shared" si="13"/>
        <v>10</v>
      </c>
      <c r="AF8" s="84" t="str">
        <f t="shared" si="14"/>
        <v>2 : 18</v>
      </c>
      <c r="AG8" s="84" t="str">
        <f t="shared" si="15"/>
        <v>6 : 34</v>
      </c>
      <c r="AH8" s="84" t="str">
        <f t="shared" si="16"/>
        <v>687 : 957</v>
      </c>
    </row>
    <row r="9" spans="1:38" ht="12.75" customHeight="1" x14ac:dyDescent="0.2">
      <c r="A9" s="24">
        <v>6</v>
      </c>
      <c r="B9" s="10" t="str">
        <f>E50</f>
        <v>Di</v>
      </c>
      <c r="C9" s="14">
        <v>45209</v>
      </c>
      <c r="D9" s="25" t="str">
        <f>D50</f>
        <v>SG Bors./Hars./Achtum II</v>
      </c>
      <c r="E9" s="15" t="s">
        <v>2</v>
      </c>
      <c r="F9" s="25" t="str">
        <f>D45</f>
        <v>FSB Hildesheim I</v>
      </c>
      <c r="G9" s="26">
        <v>1</v>
      </c>
      <c r="H9" s="27">
        <v>3</v>
      </c>
      <c r="I9" s="28">
        <v>84</v>
      </c>
      <c r="J9" s="29">
        <v>90</v>
      </c>
      <c r="K9" s="33"/>
      <c r="L9" s="31">
        <f>IF($G9+$H9&lt;&gt;4,"",IF($G9&gt;$H9,2,IF($G9=$H9,1,0)))</f>
        <v>0</v>
      </c>
      <c r="M9" s="32">
        <f>IF($G9+$H9&lt;&gt;4,"",2-$L9)</f>
        <v>2</v>
      </c>
      <c r="N9" s="33" t="str">
        <f>IF(AND(G9&lt;&gt;"",H9&lt;&gt;"",G9+H9&lt;&gt;4),"!!!","")</f>
        <v/>
      </c>
      <c r="O9" s="48"/>
      <c r="P9" s="48"/>
      <c r="Q9" s="48"/>
      <c r="R9" s="48"/>
      <c r="S9" s="48"/>
      <c r="T9" s="48"/>
      <c r="U9" s="48"/>
      <c r="V9" s="48"/>
      <c r="W9" s="48"/>
      <c r="X9" s="39"/>
      <c r="Y9" s="39"/>
      <c r="Z9" s="39"/>
      <c r="AA9" s="39"/>
      <c r="AB9" s="39"/>
      <c r="AC9" s="49"/>
    </row>
    <row r="10" spans="1:38" ht="12.75" customHeight="1" x14ac:dyDescent="0.2">
      <c r="A10" s="86" t="s">
        <v>41</v>
      </c>
      <c r="B10" s="87"/>
      <c r="C10" s="87"/>
      <c r="D10" s="87"/>
      <c r="E10" s="87"/>
      <c r="F10" s="88"/>
      <c r="G10" s="43"/>
      <c r="H10" s="44"/>
      <c r="I10" s="45"/>
      <c r="J10" s="46"/>
      <c r="K10" s="47"/>
      <c r="L10" s="43"/>
      <c r="M10" s="46"/>
      <c r="N10" s="33"/>
      <c r="O10" s="48"/>
      <c r="P10" s="48"/>
      <c r="Q10" s="48"/>
      <c r="R10" s="48"/>
      <c r="S10" s="48"/>
      <c r="T10" s="48"/>
      <c r="U10" s="48"/>
      <c r="V10" s="48"/>
      <c r="W10" s="48"/>
      <c r="X10" s="39"/>
      <c r="Y10" s="39"/>
      <c r="Z10" s="39"/>
      <c r="AA10" s="39"/>
      <c r="AB10" s="39"/>
      <c r="AC10" s="50" t="s">
        <v>10</v>
      </c>
      <c r="AF10" s="51">
        <f>SUM(R$3:S8)/2</f>
        <v>60</v>
      </c>
      <c r="AG10" s="51">
        <f>SUM(U$3:V8)/2</f>
        <v>120</v>
      </c>
      <c r="AH10" s="51">
        <f>SUM(X$3:Y8)/2</f>
        <v>5093</v>
      </c>
    </row>
    <row r="11" spans="1:38" ht="12.75" customHeight="1" x14ac:dyDescent="0.2">
      <c r="A11" s="24">
        <v>7</v>
      </c>
      <c r="B11" s="10" t="str">
        <f>E46</f>
        <v>Do</v>
      </c>
      <c r="C11" s="14">
        <v>45239</v>
      </c>
      <c r="D11" s="25" t="str">
        <f>D46</f>
        <v>SSG Algermissen I</v>
      </c>
      <c r="E11" s="15" t="s">
        <v>2</v>
      </c>
      <c r="F11" s="25" t="str">
        <f>D50</f>
        <v>SG Bors./Hars./Achtum II</v>
      </c>
      <c r="G11" s="26">
        <v>2</v>
      </c>
      <c r="H11" s="27">
        <v>2</v>
      </c>
      <c r="I11" s="28">
        <v>95</v>
      </c>
      <c r="J11" s="29">
        <v>97</v>
      </c>
      <c r="K11" s="33"/>
      <c r="L11" s="31">
        <f>IF($G11+$H11&lt;&gt;4,"",IF($G11&gt;$H11,2,IF($G11=$H11,1,0)))</f>
        <v>1</v>
      </c>
      <c r="M11" s="32">
        <f>IF($G11+$H11&lt;&gt;4,"",2-$L11)</f>
        <v>1</v>
      </c>
      <c r="N11" s="33" t="str">
        <f>IF(AND(G11&lt;&gt;"",H11&lt;&gt;"",G11+H11&lt;&gt;4),"!!!","")</f>
        <v/>
      </c>
      <c r="O11" s="48"/>
      <c r="P11" s="48"/>
      <c r="Q11" s="48"/>
      <c r="R11" s="48"/>
      <c r="S11" s="48"/>
      <c r="T11" s="48"/>
      <c r="U11" s="48"/>
      <c r="V11" s="48"/>
      <c r="W11" s="48"/>
      <c r="X11" s="39"/>
      <c r="Y11" s="39"/>
      <c r="Z11" s="39"/>
      <c r="AA11" s="39"/>
      <c r="AB11" s="39"/>
      <c r="AC11" s="49"/>
    </row>
    <row r="12" spans="1:38" ht="12.75" customHeight="1" x14ac:dyDescent="0.2">
      <c r="A12" s="24">
        <v>8</v>
      </c>
      <c r="B12" s="10" t="str">
        <f>E49</f>
        <v>Mo</v>
      </c>
      <c r="C12" s="14">
        <v>45236</v>
      </c>
      <c r="D12" s="25" t="str">
        <f>D49</f>
        <v>VSG Rössing/Nordst.</v>
      </c>
      <c r="E12" s="15" t="s">
        <v>2</v>
      </c>
      <c r="F12" s="25" t="str">
        <f>D48</f>
        <v>DJK Hildesheim</v>
      </c>
      <c r="G12" s="26">
        <v>2</v>
      </c>
      <c r="H12" s="27">
        <v>2</v>
      </c>
      <c r="I12" s="28">
        <v>81</v>
      </c>
      <c r="J12" s="29">
        <v>87</v>
      </c>
      <c r="K12" s="33"/>
      <c r="L12" s="31">
        <f>IF($G12+$H12&lt;&gt;4,"",IF($G12&gt;$H12,2,IF($G12=$H12,1,0)))</f>
        <v>1</v>
      </c>
      <c r="M12" s="32">
        <f>IF($G12+$H12&lt;&gt;4,"",2-$L12)</f>
        <v>1</v>
      </c>
      <c r="N12" s="33" t="str">
        <f>IF(AND(G12&lt;&gt;"",H12&lt;&gt;"",G12+H12&lt;&gt;4),"!!!","")</f>
        <v/>
      </c>
      <c r="O12" s="48"/>
      <c r="P12" s="48"/>
      <c r="Q12" s="48"/>
      <c r="R12" s="48"/>
      <c r="S12" s="48"/>
      <c r="T12" s="48"/>
      <c r="U12" s="48"/>
      <c r="V12" s="48"/>
      <c r="W12" s="48"/>
      <c r="X12" s="39"/>
      <c r="Y12" s="39"/>
      <c r="Z12" s="39"/>
      <c r="AA12" s="39"/>
      <c r="AB12" s="39"/>
    </row>
    <row r="13" spans="1:38" ht="12.75" customHeight="1" x14ac:dyDescent="0.2">
      <c r="A13" s="24">
        <v>9</v>
      </c>
      <c r="B13" s="10" t="str">
        <f>E45</f>
        <v>Mo</v>
      </c>
      <c r="C13" s="14">
        <v>45236</v>
      </c>
      <c r="D13" s="25" t="str">
        <f>D45</f>
        <v>FSB Hildesheim I</v>
      </c>
      <c r="E13" s="15" t="s">
        <v>2</v>
      </c>
      <c r="F13" s="25" t="str">
        <f>D47</f>
        <v>TSV Brunkensen I</v>
      </c>
      <c r="G13" s="26">
        <v>4</v>
      </c>
      <c r="H13" s="27">
        <v>0</v>
      </c>
      <c r="I13" s="28">
        <v>100</v>
      </c>
      <c r="J13" s="29">
        <v>67</v>
      </c>
      <c r="K13" s="33"/>
      <c r="L13" s="31">
        <f>IF($G13+$H13&lt;&gt;4,"",IF($G13&gt;$H13,2,IF($G13=$H13,1,0)))</f>
        <v>2</v>
      </c>
      <c r="M13" s="32">
        <f>IF($G13+$H13&lt;&gt;4,"",2-$L13)</f>
        <v>0</v>
      </c>
      <c r="N13" s="33" t="str">
        <f>IF(AND(G13&lt;&gt;"",H13&lt;&gt;"",G13+H13&lt;&gt;4),"!!!","")</f>
        <v/>
      </c>
      <c r="O13" s="48"/>
      <c r="P13" s="48"/>
      <c r="Q13" s="48"/>
      <c r="R13" s="48"/>
      <c r="S13" s="48"/>
      <c r="T13" s="48"/>
      <c r="U13" s="48"/>
      <c r="V13" s="48"/>
      <c r="W13" s="48"/>
      <c r="X13" s="39"/>
      <c r="Y13" s="39"/>
      <c r="Z13" s="39"/>
      <c r="AA13" s="39"/>
      <c r="AB13" s="39"/>
    </row>
    <row r="14" spans="1:38" ht="12.75" customHeight="1" x14ac:dyDescent="0.2">
      <c r="A14" s="86"/>
      <c r="B14" s="87"/>
      <c r="C14" s="87"/>
      <c r="D14" s="87"/>
      <c r="E14" s="87"/>
      <c r="F14" s="88"/>
      <c r="G14" s="43"/>
      <c r="H14" s="44"/>
      <c r="I14" s="45"/>
      <c r="J14" s="46"/>
      <c r="K14" s="47"/>
      <c r="L14" s="43"/>
      <c r="M14" s="46"/>
      <c r="N14" s="33"/>
      <c r="O14" s="48"/>
      <c r="P14" s="48"/>
      <c r="Q14" s="48"/>
      <c r="R14" s="48"/>
      <c r="S14" s="48"/>
      <c r="T14" s="48"/>
      <c r="U14" s="48"/>
      <c r="V14" s="48"/>
      <c r="W14" s="48"/>
      <c r="X14" s="39"/>
      <c r="Y14" s="39"/>
      <c r="Z14" s="39"/>
      <c r="AA14" s="39"/>
      <c r="AB14" s="39"/>
    </row>
    <row r="15" spans="1:38" ht="12.75" customHeight="1" x14ac:dyDescent="0.2">
      <c r="A15" s="24">
        <v>10</v>
      </c>
      <c r="B15" s="10" t="str">
        <f>E48</f>
        <v>Mi</v>
      </c>
      <c r="C15" s="14">
        <v>45252</v>
      </c>
      <c r="D15" s="25" t="str">
        <f>D48</f>
        <v>DJK Hildesheim</v>
      </c>
      <c r="E15" s="15" t="s">
        <v>2</v>
      </c>
      <c r="F15" s="25" t="str">
        <f>D45</f>
        <v>FSB Hildesheim I</v>
      </c>
      <c r="G15" s="26">
        <v>0</v>
      </c>
      <c r="H15" s="27">
        <v>4</v>
      </c>
      <c r="I15" s="28">
        <v>65</v>
      </c>
      <c r="J15" s="29">
        <v>100</v>
      </c>
      <c r="K15" s="33"/>
      <c r="L15" s="31">
        <f>IF($G15+$H15&lt;&gt;4,"",IF($G15&gt;$H15,2,IF($G15=$H15,1,0)))</f>
        <v>0</v>
      </c>
      <c r="M15" s="32">
        <f>IF($G15+$H15&lt;&gt;4,"",2-$L15)</f>
        <v>2</v>
      </c>
      <c r="N15" s="33" t="str">
        <f>IF(AND(G15&lt;&gt;"",H15&lt;&gt;"",G15+H15&lt;&gt;4),"!!!","")</f>
        <v/>
      </c>
      <c r="O15" s="48"/>
      <c r="P15" s="48"/>
      <c r="Q15" s="48"/>
      <c r="R15" s="48"/>
      <c r="S15" s="48"/>
      <c r="T15" s="48"/>
      <c r="U15" s="48"/>
      <c r="V15" s="48"/>
      <c r="W15" s="48"/>
      <c r="X15" s="39"/>
      <c r="Y15" s="39"/>
      <c r="Z15" s="39"/>
      <c r="AA15" s="39"/>
      <c r="AB15" s="39"/>
    </row>
    <row r="16" spans="1:38" ht="12.75" customHeight="1" x14ac:dyDescent="0.2">
      <c r="A16" s="24">
        <v>11</v>
      </c>
      <c r="B16" s="10" t="str">
        <f>E47</f>
        <v>Do</v>
      </c>
      <c r="C16" s="14">
        <v>45351</v>
      </c>
      <c r="D16" s="25" t="str">
        <f>D47</f>
        <v>TSV Brunkensen I</v>
      </c>
      <c r="E16" s="15" t="s">
        <v>2</v>
      </c>
      <c r="F16" s="25" t="str">
        <f>D50</f>
        <v>SG Bors./Hars./Achtum II</v>
      </c>
      <c r="G16" s="26">
        <v>3</v>
      </c>
      <c r="H16" s="27">
        <v>1</v>
      </c>
      <c r="I16" s="28">
        <v>91</v>
      </c>
      <c r="J16" s="29">
        <v>81</v>
      </c>
      <c r="K16" s="33"/>
      <c r="L16" s="31">
        <f>IF($G16+$H16&lt;&gt;4,"",IF($G16&gt;$H16,2,IF($G16=$H16,1,0)))</f>
        <v>2</v>
      </c>
      <c r="M16" s="32">
        <f>IF($G16+$H16&lt;&gt;4,"",2-$L16)</f>
        <v>0</v>
      </c>
      <c r="N16" s="33" t="str">
        <f>IF(AND(G16&lt;&gt;"",H16&lt;&gt;"",G16+H16&lt;&gt;4),"!!!","")</f>
        <v/>
      </c>
      <c r="O16" s="48"/>
      <c r="P16" s="48"/>
      <c r="Q16" s="48"/>
      <c r="R16" s="48"/>
      <c r="S16" s="48"/>
      <c r="T16" s="48"/>
      <c r="U16" s="48"/>
      <c r="V16" s="48"/>
      <c r="W16" s="48"/>
      <c r="X16" s="39"/>
      <c r="Y16" s="39"/>
      <c r="Z16" s="39"/>
      <c r="AA16" s="39"/>
      <c r="AB16" s="39"/>
    </row>
    <row r="17" spans="1:34" ht="12.75" customHeight="1" x14ac:dyDescent="0.2">
      <c r="A17" s="24">
        <v>12</v>
      </c>
      <c r="B17" s="10" t="str">
        <f>E46</f>
        <v>Do</v>
      </c>
      <c r="C17" s="14">
        <v>45260</v>
      </c>
      <c r="D17" s="25" t="str">
        <f>D46</f>
        <v>SSG Algermissen I</v>
      </c>
      <c r="E17" s="15" t="s">
        <v>2</v>
      </c>
      <c r="F17" s="25" t="str">
        <f>D49</f>
        <v>VSG Rössing/Nordst.</v>
      </c>
      <c r="G17" s="26">
        <v>4</v>
      </c>
      <c r="H17" s="27">
        <v>0</v>
      </c>
      <c r="I17" s="28">
        <v>101</v>
      </c>
      <c r="J17" s="29">
        <v>83</v>
      </c>
      <c r="K17" s="33"/>
      <c r="L17" s="31">
        <f>IF($G17+$H17&lt;&gt;4,"",IF($G17&gt;$H17,2,IF($G17=$H17,1,0)))</f>
        <v>2</v>
      </c>
      <c r="M17" s="32">
        <f>IF($G17+$H17&lt;&gt;4,"",2-$L17)</f>
        <v>0</v>
      </c>
      <c r="N17" s="33" t="str">
        <f>IF(AND(G17&lt;&gt;"",H17&lt;&gt;"",G17+H17&lt;&gt;4),"!!!","")</f>
        <v/>
      </c>
      <c r="O17" s="48"/>
      <c r="P17" s="48"/>
      <c r="Q17" s="48"/>
      <c r="R17" s="48"/>
      <c r="S17" s="48"/>
      <c r="T17" s="48"/>
      <c r="U17" s="48"/>
      <c r="V17" s="48"/>
      <c r="W17" s="48"/>
      <c r="X17" s="39"/>
      <c r="Y17" s="39"/>
      <c r="Z17" s="39"/>
      <c r="AA17" s="39"/>
      <c r="AB17" s="39"/>
    </row>
    <row r="18" spans="1:34" ht="12.75" customHeight="1" x14ac:dyDescent="0.2">
      <c r="A18" s="86"/>
      <c r="B18" s="87"/>
      <c r="C18" s="87"/>
      <c r="D18" s="87"/>
      <c r="E18" s="87"/>
      <c r="F18" s="88"/>
      <c r="G18" s="43"/>
      <c r="H18" s="44"/>
      <c r="I18" s="45"/>
      <c r="J18" s="46"/>
      <c r="K18" s="47"/>
      <c r="L18" s="43"/>
      <c r="M18" s="46"/>
      <c r="N18" s="33"/>
      <c r="O18" s="48"/>
      <c r="P18" s="48"/>
      <c r="Q18" s="48"/>
      <c r="R18" s="48"/>
      <c r="S18" s="48"/>
      <c r="T18" s="48"/>
      <c r="U18" s="48"/>
      <c r="V18" s="48"/>
      <c r="W18" s="48"/>
      <c r="X18" s="39"/>
      <c r="Y18" s="39"/>
      <c r="Z18" s="39"/>
      <c r="AA18" s="39"/>
      <c r="AB18" s="39"/>
    </row>
    <row r="19" spans="1:34" ht="12.75" customHeight="1" x14ac:dyDescent="0.2">
      <c r="A19" s="24">
        <v>13</v>
      </c>
      <c r="B19" s="10" t="str">
        <f>E46</f>
        <v>Do</v>
      </c>
      <c r="C19" s="14">
        <v>45267</v>
      </c>
      <c r="D19" s="25" t="str">
        <f>D46</f>
        <v>SSG Algermissen I</v>
      </c>
      <c r="E19" s="15" t="s">
        <v>2</v>
      </c>
      <c r="F19" s="25" t="str">
        <f>D47</f>
        <v>TSV Brunkensen I</v>
      </c>
      <c r="G19" s="26">
        <v>3</v>
      </c>
      <c r="H19" s="27">
        <v>1</v>
      </c>
      <c r="I19" s="28">
        <v>105</v>
      </c>
      <c r="J19" s="29">
        <v>93</v>
      </c>
      <c r="K19" s="33"/>
      <c r="L19" s="31">
        <f>IF($G19+$H19&lt;&gt;4,"",IF($G19&gt;$H19,2,IF($G19=$H19,1,0)))</f>
        <v>2</v>
      </c>
      <c r="M19" s="32">
        <f>IF($G19+$H19&lt;&gt;4,"",2-$L19)</f>
        <v>0</v>
      </c>
      <c r="N19" s="33" t="str">
        <f>IF(AND(G19&lt;&gt;"",H19&lt;&gt;"",G19+H19&lt;&gt;4),"!!!","")</f>
        <v/>
      </c>
      <c r="O19" s="48"/>
      <c r="P19" s="48"/>
      <c r="Q19" s="48"/>
      <c r="R19" s="48"/>
      <c r="S19" s="48"/>
      <c r="T19" s="48"/>
      <c r="U19" s="48"/>
      <c r="V19" s="48"/>
      <c r="W19" s="48"/>
      <c r="X19" s="39"/>
      <c r="Y19" s="39"/>
      <c r="Z19" s="39"/>
      <c r="AA19" s="39"/>
      <c r="AB19" s="39"/>
    </row>
    <row r="20" spans="1:34" ht="12.75" customHeight="1" x14ac:dyDescent="0.2">
      <c r="A20" s="24">
        <v>14</v>
      </c>
      <c r="B20" s="10" t="str">
        <f>E49</f>
        <v>Mo</v>
      </c>
      <c r="C20" s="14">
        <v>45264</v>
      </c>
      <c r="D20" s="25" t="str">
        <f>D49</f>
        <v>VSG Rössing/Nordst.</v>
      </c>
      <c r="E20" s="15" t="s">
        <v>2</v>
      </c>
      <c r="F20" s="25" t="str">
        <f>D45</f>
        <v>FSB Hildesheim I</v>
      </c>
      <c r="G20" s="26">
        <v>1</v>
      </c>
      <c r="H20" s="27">
        <v>3</v>
      </c>
      <c r="I20" s="28">
        <v>70</v>
      </c>
      <c r="J20" s="29">
        <v>98</v>
      </c>
      <c r="K20" s="33"/>
      <c r="L20" s="31">
        <f>IF($G20+$H20&lt;&gt;4,"",IF($G20&gt;$H20,2,IF($G20=$H20,1,0)))</f>
        <v>0</v>
      </c>
      <c r="M20" s="32">
        <f>IF($G20+$H20&lt;&gt;4,"",2-$L20)</f>
        <v>2</v>
      </c>
      <c r="N20" s="33" t="str">
        <f>IF(AND(G20&lt;&gt;"",H20&lt;&gt;"",G20+H20&lt;&gt;4),"!!!","")</f>
        <v/>
      </c>
      <c r="O20" s="48"/>
      <c r="P20" s="48"/>
      <c r="Q20" s="48"/>
      <c r="R20" s="48"/>
      <c r="S20" s="48"/>
      <c r="T20" s="48"/>
      <c r="U20" s="48"/>
      <c r="V20" s="48"/>
      <c r="W20" s="48"/>
      <c r="X20" s="39"/>
      <c r="Y20" s="39"/>
      <c r="Z20" s="39"/>
      <c r="AA20" s="39"/>
      <c r="AB20" s="39"/>
    </row>
    <row r="21" spans="1:34" ht="12.75" customHeight="1" x14ac:dyDescent="0.2">
      <c r="A21" s="24">
        <v>15</v>
      </c>
      <c r="B21" s="10" t="str">
        <f>E50</f>
        <v>Di</v>
      </c>
      <c r="C21" s="14">
        <v>45265</v>
      </c>
      <c r="D21" s="25" t="str">
        <f>D50</f>
        <v>SG Bors./Hars./Achtum II</v>
      </c>
      <c r="E21" s="15" t="s">
        <v>2</v>
      </c>
      <c r="F21" s="25" t="str">
        <f>D48</f>
        <v>DJK Hildesheim</v>
      </c>
      <c r="G21" s="26">
        <v>2</v>
      </c>
      <c r="H21" s="27">
        <v>2</v>
      </c>
      <c r="I21" s="28">
        <v>82</v>
      </c>
      <c r="J21" s="29">
        <v>84</v>
      </c>
      <c r="K21" s="33"/>
      <c r="L21" s="31">
        <f>IF($G21+$H21&lt;&gt;4,"",IF($G21&gt;$H21,2,IF($G21=$H21,1,0)))</f>
        <v>1</v>
      </c>
      <c r="M21" s="32">
        <f>IF($G21+$H21&lt;&gt;4,"",2-$L21)</f>
        <v>1</v>
      </c>
      <c r="N21" s="33" t="str">
        <f>IF(AND(G21&lt;&gt;"",H21&lt;&gt;"",G21+H21&lt;&gt;4),"!!!","")</f>
        <v/>
      </c>
      <c r="O21" s="48"/>
      <c r="P21" s="48"/>
      <c r="Q21" s="48"/>
      <c r="R21" s="48"/>
      <c r="S21" s="48"/>
      <c r="T21" s="48"/>
      <c r="U21" s="48"/>
      <c r="V21" s="48"/>
      <c r="W21" s="48"/>
      <c r="X21" s="39"/>
      <c r="Y21" s="39"/>
      <c r="Z21" s="39"/>
      <c r="AA21" s="39"/>
      <c r="AB21" s="39"/>
    </row>
    <row r="22" spans="1:34" ht="12.75" customHeight="1" x14ac:dyDescent="0.2">
      <c r="A22" s="86" t="s">
        <v>56</v>
      </c>
      <c r="B22" s="87"/>
      <c r="C22" s="87"/>
      <c r="D22" s="87"/>
      <c r="E22" s="87"/>
      <c r="F22" s="88"/>
      <c r="G22" s="43"/>
      <c r="H22" s="44"/>
      <c r="I22" s="45"/>
      <c r="J22" s="46"/>
      <c r="K22" s="47"/>
      <c r="L22" s="43"/>
      <c r="M22" s="46"/>
      <c r="N22" s="33"/>
    </row>
    <row r="23" spans="1:34" ht="12.75" customHeight="1" x14ac:dyDescent="0.2">
      <c r="A23" s="24">
        <v>16</v>
      </c>
      <c r="B23" s="10" t="str">
        <f>E46</f>
        <v>Do</v>
      </c>
      <c r="C23" s="14">
        <v>45337</v>
      </c>
      <c r="D23" s="25" t="str">
        <f>F3</f>
        <v>SSG Algermissen I</v>
      </c>
      <c r="E23" s="15" t="s">
        <v>2</v>
      </c>
      <c r="F23" s="25" t="str">
        <f>D3</f>
        <v>FSB Hildesheim I</v>
      </c>
      <c r="G23" s="26">
        <v>0</v>
      </c>
      <c r="H23" s="27">
        <v>4</v>
      </c>
      <c r="I23" s="28">
        <v>60</v>
      </c>
      <c r="J23" s="29">
        <v>100</v>
      </c>
      <c r="K23" s="33"/>
      <c r="L23" s="31">
        <f>IF($G23+$H23&lt;&gt;4,"",IF($G23&gt;$H23,2,IF($G23=$H23,1,0)))</f>
        <v>0</v>
      </c>
      <c r="M23" s="32">
        <f>IF($G23+$H23&lt;&gt;4,"",2-$L23)</f>
        <v>2</v>
      </c>
      <c r="N23" s="33" t="str">
        <f>IF(AND(G23&lt;&gt;"",H23&lt;&gt;"",G23+H23&lt;&gt;4),"!!!","")</f>
        <v/>
      </c>
      <c r="O23" s="53"/>
      <c r="P23" s="53"/>
      <c r="Q23" s="53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4"/>
      <c r="AC23" s="1"/>
      <c r="AD23" s="1"/>
      <c r="AE23" s="1"/>
      <c r="AF23" s="1"/>
      <c r="AG23" s="1"/>
      <c r="AH23" s="1"/>
    </row>
    <row r="24" spans="1:34" ht="12.75" customHeight="1" x14ac:dyDescent="0.2">
      <c r="A24" s="24">
        <v>17</v>
      </c>
      <c r="B24" s="10" t="str">
        <f>E48</f>
        <v>Mi</v>
      </c>
      <c r="C24" s="14" t="s">
        <v>58</v>
      </c>
      <c r="D24" s="25" t="str">
        <f t="shared" ref="D24:D41" si="17">F4</f>
        <v>DJK Hildesheim</v>
      </c>
      <c r="E24" s="15" t="s">
        <v>2</v>
      </c>
      <c r="F24" s="25" t="str">
        <f t="shared" ref="F24:F41" si="18">D4</f>
        <v>TSV Brunkensen I</v>
      </c>
      <c r="G24" s="26">
        <v>0</v>
      </c>
      <c r="H24" s="27">
        <v>4</v>
      </c>
      <c r="I24" s="28">
        <v>60</v>
      </c>
      <c r="J24" s="29">
        <v>100</v>
      </c>
      <c r="K24" s="33"/>
      <c r="L24" s="31">
        <f>IF($G24+$H24&lt;&gt;4,"",IF($G24&gt;$H24,2,IF($G24=$H24,1,0)))</f>
        <v>0</v>
      </c>
      <c r="M24" s="32">
        <f>IF($G24+$H24&lt;&gt;4,"",2-$L24)</f>
        <v>2</v>
      </c>
      <c r="N24" s="33" t="str">
        <f>IF(AND(G24&lt;&gt;"",H24&lt;&gt;"",G24+H24&lt;&gt;4),"!!!","")</f>
        <v/>
      </c>
    </row>
    <row r="25" spans="1:34" ht="12.75" customHeight="1" x14ac:dyDescent="0.2">
      <c r="A25" s="24">
        <v>18</v>
      </c>
      <c r="B25" s="10" t="str">
        <f>E50</f>
        <v>Di</v>
      </c>
      <c r="C25" s="14">
        <v>45335</v>
      </c>
      <c r="D25" s="25" t="str">
        <f t="shared" si="17"/>
        <v>SG Bors./Hars./Achtum II</v>
      </c>
      <c r="E25" s="15" t="s">
        <v>2</v>
      </c>
      <c r="F25" s="25" t="str">
        <f t="shared" si="18"/>
        <v>VSG Rössing/Nordst.</v>
      </c>
      <c r="G25" s="26">
        <v>3</v>
      </c>
      <c r="H25" s="27">
        <v>1</v>
      </c>
      <c r="I25" s="28">
        <v>80</v>
      </c>
      <c r="J25" s="29">
        <v>74</v>
      </c>
      <c r="K25" s="33"/>
      <c r="L25" s="31">
        <f>IF($G25+$H25&lt;&gt;4,"",IF($G25&gt;$H25,2,IF($G25=$H25,1,0)))</f>
        <v>2</v>
      </c>
      <c r="M25" s="32">
        <f>IF($G25+$H25&lt;&gt;4,"",2-$L25)</f>
        <v>0</v>
      </c>
      <c r="N25" s="33" t="str">
        <f>IF(AND(G25&lt;&gt;"",H25&lt;&gt;"",G25+H25&lt;&gt;4),"!!!","")</f>
        <v/>
      </c>
    </row>
    <row r="26" spans="1:34" ht="12.75" customHeight="1" x14ac:dyDescent="0.2">
      <c r="A26" s="86"/>
      <c r="B26" s="87"/>
      <c r="C26" s="87"/>
      <c r="D26" s="87"/>
      <c r="E26" s="87"/>
      <c r="F26" s="88"/>
      <c r="G26" s="43"/>
      <c r="H26" s="44"/>
      <c r="I26" s="45"/>
      <c r="J26" s="46"/>
      <c r="K26" s="47"/>
      <c r="L26" s="43"/>
      <c r="M26" s="46"/>
      <c r="N26" s="33"/>
    </row>
    <row r="27" spans="1:34" ht="12.75" customHeight="1" x14ac:dyDescent="0.2">
      <c r="A27" s="24">
        <v>19</v>
      </c>
      <c r="B27" s="10" t="str">
        <f>E46</f>
        <v>Do</v>
      </c>
      <c r="C27" s="14" t="s">
        <v>58</v>
      </c>
      <c r="D27" s="25" t="str">
        <f t="shared" si="17"/>
        <v>SSG Algermissen I</v>
      </c>
      <c r="E27" s="15" t="s">
        <v>2</v>
      </c>
      <c r="F27" s="25" t="str">
        <f t="shared" si="18"/>
        <v>DJK Hildesheim</v>
      </c>
      <c r="G27" s="26">
        <v>4</v>
      </c>
      <c r="H27" s="27">
        <v>0</v>
      </c>
      <c r="I27" s="28">
        <v>100</v>
      </c>
      <c r="J27" s="29">
        <v>60</v>
      </c>
      <c r="K27" s="33"/>
      <c r="L27" s="31">
        <f>IF($G27+$H27&lt;&gt;4,"",IF($G27&gt;$H27,2,IF($G27=$H27,1,0)))</f>
        <v>2</v>
      </c>
      <c r="M27" s="32">
        <f>IF($G27+$H27&lt;&gt;4,"",2-$L27)</f>
        <v>0</v>
      </c>
      <c r="N27" s="33" t="str">
        <f>IF(AND(G27&lt;&gt;"",H27&lt;&gt;"",G27+H27&lt;&gt;4),"!!!","")</f>
        <v/>
      </c>
    </row>
    <row r="28" spans="1:34" ht="12.75" customHeight="1" x14ac:dyDescent="0.2">
      <c r="A28" s="24">
        <v>20</v>
      </c>
      <c r="B28" s="10" t="str">
        <f>E49</f>
        <v>Mo</v>
      </c>
      <c r="C28" s="14">
        <v>45313</v>
      </c>
      <c r="D28" s="25" t="str">
        <f t="shared" si="17"/>
        <v>VSG Rössing/Nordst.</v>
      </c>
      <c r="E28" s="15" t="s">
        <v>2</v>
      </c>
      <c r="F28" s="25" t="str">
        <f t="shared" si="18"/>
        <v>TSV Brunkensen I</v>
      </c>
      <c r="G28" s="26">
        <v>2</v>
      </c>
      <c r="H28" s="27">
        <v>2</v>
      </c>
      <c r="I28" s="28">
        <v>82</v>
      </c>
      <c r="J28" s="29">
        <v>84</v>
      </c>
      <c r="K28" s="33"/>
      <c r="L28" s="31">
        <f>IF($G28+$H28&lt;&gt;4,"",IF($G28&gt;$H28,2,IF($G28=$H28,1,0)))</f>
        <v>1</v>
      </c>
      <c r="M28" s="32">
        <f>IF($G28+$H28&lt;&gt;4,"",2-$L28)</f>
        <v>1</v>
      </c>
      <c r="N28" s="33" t="str">
        <f>IF(AND(G28&lt;&gt;"",H28&lt;&gt;"",G28+H28&lt;&gt;4),"!!!","")</f>
        <v/>
      </c>
    </row>
    <row r="29" spans="1:34" ht="12.75" customHeight="1" x14ac:dyDescent="0.2">
      <c r="A29" s="24">
        <v>21</v>
      </c>
      <c r="B29" s="10" t="str">
        <f>E45</f>
        <v>Mo</v>
      </c>
      <c r="C29" s="14">
        <v>45313</v>
      </c>
      <c r="D29" s="25" t="str">
        <f t="shared" si="17"/>
        <v>FSB Hildesheim I</v>
      </c>
      <c r="E29" s="15" t="s">
        <v>2</v>
      </c>
      <c r="F29" s="25" t="str">
        <f t="shared" si="18"/>
        <v>SG Bors./Hars./Achtum II</v>
      </c>
      <c r="G29" s="26">
        <v>2</v>
      </c>
      <c r="H29" s="27">
        <v>2</v>
      </c>
      <c r="I29" s="28">
        <v>92</v>
      </c>
      <c r="J29" s="29">
        <v>81</v>
      </c>
      <c r="K29" s="33"/>
      <c r="L29" s="31">
        <f>IF($G29+$H29&lt;&gt;4,"",IF($G29&gt;$H29,2,IF($G29=$H29,1,0)))</f>
        <v>1</v>
      </c>
      <c r="M29" s="32">
        <f>IF($G29+$H29&lt;&gt;4,"",2-$L29)</f>
        <v>1</v>
      </c>
      <c r="N29" s="33" t="str">
        <f>IF(AND(G29&lt;&gt;"",H29&lt;&gt;"",G29+H29&lt;&gt;4),"!!!","")</f>
        <v/>
      </c>
    </row>
    <row r="30" spans="1:34" ht="12.75" customHeight="1" x14ac:dyDescent="0.2">
      <c r="A30" s="7"/>
      <c r="B30" s="55"/>
      <c r="C30" s="56"/>
      <c r="D30" s="56"/>
      <c r="E30" s="56"/>
      <c r="F30" s="56"/>
      <c r="G30" s="43"/>
      <c r="H30" s="44"/>
      <c r="I30" s="45"/>
      <c r="J30" s="46"/>
      <c r="K30" s="47"/>
      <c r="L30" s="43"/>
      <c r="M30" s="46"/>
      <c r="N30" s="33"/>
    </row>
    <row r="31" spans="1:34" ht="12.75" customHeight="1" x14ac:dyDescent="0.2">
      <c r="A31" s="24">
        <v>22</v>
      </c>
      <c r="B31" s="10" t="str">
        <f>E50</f>
        <v>Di</v>
      </c>
      <c r="C31" s="14">
        <v>45328</v>
      </c>
      <c r="D31" s="25" t="str">
        <f t="shared" si="17"/>
        <v>SG Bors./Hars./Achtum II</v>
      </c>
      <c r="E31" s="15" t="s">
        <v>2</v>
      </c>
      <c r="F31" s="25" t="str">
        <f t="shared" si="18"/>
        <v>SSG Algermissen I</v>
      </c>
      <c r="G31" s="26">
        <v>1</v>
      </c>
      <c r="H31" s="27">
        <v>3</v>
      </c>
      <c r="I31" s="28">
        <v>89</v>
      </c>
      <c r="J31" s="29">
        <v>99</v>
      </c>
      <c r="K31" s="33"/>
      <c r="L31" s="31">
        <f>IF($G31+$H31&lt;&gt;4,"",IF($G31&gt;$H31,2,IF($G31=$H31,1,0)))</f>
        <v>0</v>
      </c>
      <c r="M31" s="32">
        <f>IF($G31+$H31&lt;&gt;4,"",2-$L31)</f>
        <v>2</v>
      </c>
      <c r="N31" s="33" t="str">
        <f>IF(AND(G31&lt;&gt;"",H31&lt;&gt;"",G31+H31&lt;&gt;4),"!!!","")</f>
        <v/>
      </c>
    </row>
    <row r="32" spans="1:34" ht="12.75" customHeight="1" x14ac:dyDescent="0.2">
      <c r="A32" s="24">
        <v>23</v>
      </c>
      <c r="B32" s="10" t="str">
        <f>E48</f>
        <v>Mi</v>
      </c>
      <c r="C32" s="14" t="s">
        <v>58</v>
      </c>
      <c r="D32" s="25" t="str">
        <f t="shared" si="17"/>
        <v>DJK Hildesheim</v>
      </c>
      <c r="E32" s="15" t="s">
        <v>2</v>
      </c>
      <c r="F32" s="25" t="str">
        <f t="shared" si="18"/>
        <v>VSG Rössing/Nordst.</v>
      </c>
      <c r="G32" s="26">
        <v>0</v>
      </c>
      <c r="H32" s="27">
        <v>4</v>
      </c>
      <c r="I32" s="28">
        <v>60</v>
      </c>
      <c r="J32" s="29">
        <v>100</v>
      </c>
      <c r="K32" s="33"/>
      <c r="L32" s="31">
        <f>IF($G32+$H32&lt;&gt;4,"",IF($G32&gt;$H32,2,IF($G32=$H32,1,0)))</f>
        <v>0</v>
      </c>
      <c r="M32" s="32">
        <f>IF($G32+$H32&lt;&gt;4,"",2-$L32)</f>
        <v>2</v>
      </c>
      <c r="N32" s="33" t="str">
        <f>IF(AND(G32&lt;&gt;"",H32&lt;&gt;"",G32+H32&lt;&gt;4),"!!!","")</f>
        <v/>
      </c>
    </row>
    <row r="33" spans="1:34" ht="12.75" customHeight="1" x14ac:dyDescent="0.2">
      <c r="A33" s="24">
        <v>24</v>
      </c>
      <c r="B33" s="10" t="str">
        <f>E47</f>
        <v>Do</v>
      </c>
      <c r="C33" s="14">
        <v>45330</v>
      </c>
      <c r="D33" s="25" t="str">
        <f t="shared" si="17"/>
        <v>TSV Brunkensen I</v>
      </c>
      <c r="E33" s="15" t="s">
        <v>2</v>
      </c>
      <c r="F33" s="25" t="str">
        <f t="shared" si="18"/>
        <v>FSB Hildesheim I</v>
      </c>
      <c r="G33" s="26">
        <v>3</v>
      </c>
      <c r="H33" s="27">
        <v>1</v>
      </c>
      <c r="I33" s="28">
        <v>94</v>
      </c>
      <c r="J33" s="29">
        <v>60</v>
      </c>
      <c r="K33" s="33"/>
      <c r="L33" s="31">
        <f>IF($G33+$H33&lt;&gt;4,"",IF($G33&gt;$H33,2,IF($G33=$H33,1,0)))</f>
        <v>2</v>
      </c>
      <c r="M33" s="32">
        <f>IF($G33+$H33&lt;&gt;4,"",2-$L33)</f>
        <v>0</v>
      </c>
      <c r="N33" s="33" t="str">
        <f>IF(AND(G33&lt;&gt;"",H33&lt;&gt;"",G33+H33&lt;&gt;4),"!!!","")</f>
        <v/>
      </c>
    </row>
    <row r="34" spans="1:34" ht="12.75" customHeight="1" x14ac:dyDescent="0.2">
      <c r="A34" s="7"/>
      <c r="B34" s="55"/>
      <c r="C34" s="57"/>
      <c r="D34" s="57"/>
      <c r="E34" s="57"/>
      <c r="F34" s="57"/>
      <c r="G34" s="43"/>
      <c r="H34" s="44"/>
      <c r="I34" s="45"/>
      <c r="J34" s="46"/>
      <c r="K34" s="47"/>
      <c r="L34" s="43"/>
      <c r="M34" s="46"/>
      <c r="N34" s="33"/>
    </row>
    <row r="35" spans="1:34" ht="12.75" customHeight="1" x14ac:dyDescent="0.2">
      <c r="A35" s="24">
        <v>25</v>
      </c>
      <c r="B35" s="10" t="str">
        <f>E45</f>
        <v>Mo</v>
      </c>
      <c r="C35" s="14" t="s">
        <v>58</v>
      </c>
      <c r="D35" s="25" t="str">
        <f t="shared" si="17"/>
        <v>FSB Hildesheim I</v>
      </c>
      <c r="E35" s="15" t="s">
        <v>2</v>
      </c>
      <c r="F35" s="25" t="str">
        <f t="shared" si="18"/>
        <v>DJK Hildesheim</v>
      </c>
      <c r="G35" s="26">
        <v>4</v>
      </c>
      <c r="H35" s="27">
        <v>0</v>
      </c>
      <c r="I35" s="28">
        <v>100</v>
      </c>
      <c r="J35" s="29">
        <v>60</v>
      </c>
      <c r="K35" s="33"/>
      <c r="L35" s="31">
        <f>IF($G35+$H35&lt;&gt;4,"",IF($G35&gt;$H35,2,IF($G35=$H35,1,0)))</f>
        <v>2</v>
      </c>
      <c r="M35" s="32">
        <f>IF($G35+$H35&lt;&gt;4,"",2-$L35)</f>
        <v>0</v>
      </c>
      <c r="N35" s="33" t="str">
        <f>IF(AND(G35&lt;&gt;"",H35&lt;&gt;"",G35+H35&lt;&gt;4),"!!!","")</f>
        <v/>
      </c>
    </row>
    <row r="36" spans="1:34" ht="12.75" customHeight="1" x14ac:dyDescent="0.2">
      <c r="A36" s="24">
        <v>26</v>
      </c>
      <c r="B36" s="10" t="str">
        <f>E50</f>
        <v>Di</v>
      </c>
      <c r="C36" s="14">
        <v>45342</v>
      </c>
      <c r="D36" s="25" t="str">
        <f t="shared" si="17"/>
        <v>SG Bors./Hars./Achtum II</v>
      </c>
      <c r="E36" s="15" t="s">
        <v>2</v>
      </c>
      <c r="F36" s="25" t="str">
        <f t="shared" si="18"/>
        <v>TSV Brunkensen I</v>
      </c>
      <c r="G36" s="26">
        <v>3</v>
      </c>
      <c r="H36" s="27">
        <v>1</v>
      </c>
      <c r="I36" s="28">
        <v>96</v>
      </c>
      <c r="J36" s="29">
        <v>83</v>
      </c>
      <c r="K36" s="33"/>
      <c r="L36" s="31">
        <f>IF($G36+$H36&lt;&gt;4,"",IF($G36&gt;$H36,2,IF($G36=$H36,1,0)))</f>
        <v>2</v>
      </c>
      <c r="M36" s="32">
        <f>IF($G36+$H36&lt;&gt;4,"",2-$L36)</f>
        <v>0</v>
      </c>
      <c r="N36" s="33" t="str">
        <f>IF(AND(G36&lt;&gt;"",H36&lt;&gt;"",G36+H36&lt;&gt;4),"!!!","")</f>
        <v/>
      </c>
    </row>
    <row r="37" spans="1:34" ht="12.75" customHeight="1" x14ac:dyDescent="0.2">
      <c r="A37" s="24">
        <v>27</v>
      </c>
      <c r="B37" s="10" t="str">
        <f>E49</f>
        <v>Mo</v>
      </c>
      <c r="C37" s="14">
        <v>45348</v>
      </c>
      <c r="D37" s="25" t="str">
        <f t="shared" si="17"/>
        <v>VSG Rössing/Nordst.</v>
      </c>
      <c r="E37" s="15" t="s">
        <v>2</v>
      </c>
      <c r="F37" s="25" t="str">
        <f t="shared" si="18"/>
        <v>SSG Algermissen I</v>
      </c>
      <c r="G37" s="26">
        <v>3</v>
      </c>
      <c r="H37" s="27">
        <v>1</v>
      </c>
      <c r="I37" s="28">
        <v>102</v>
      </c>
      <c r="J37" s="29">
        <v>80</v>
      </c>
      <c r="K37" s="33"/>
      <c r="L37" s="31">
        <f>IF($G37+$H37&lt;&gt;4,"",IF($G37&gt;$H37,2,IF($G37=$H37,1,0)))</f>
        <v>2</v>
      </c>
      <c r="M37" s="32">
        <f>IF($G37+$H37&lt;&gt;4,"",2-$L37)</f>
        <v>0</v>
      </c>
      <c r="N37" s="33" t="str">
        <f>IF(AND(G37&lt;&gt;"",H37&lt;&gt;"",G37+H37&lt;&gt;4),"!!!","")</f>
        <v/>
      </c>
    </row>
    <row r="38" spans="1:34" ht="12.75" customHeight="1" x14ac:dyDescent="0.2">
      <c r="A38" s="58"/>
      <c r="B38" s="59"/>
      <c r="C38" s="56"/>
      <c r="D38" s="56"/>
      <c r="E38" s="56"/>
      <c r="F38" s="56"/>
      <c r="G38" s="43"/>
      <c r="H38" s="44"/>
      <c r="I38" s="45"/>
      <c r="J38" s="46"/>
      <c r="K38" s="47"/>
      <c r="L38" s="43"/>
      <c r="M38" s="46"/>
      <c r="N38" s="33"/>
    </row>
    <row r="39" spans="1:34" ht="12.75" customHeight="1" x14ac:dyDescent="0.2">
      <c r="A39" s="24">
        <v>28</v>
      </c>
      <c r="B39" s="10" t="str">
        <f>E47</f>
        <v>Do</v>
      </c>
      <c r="C39" s="14" t="s">
        <v>58</v>
      </c>
      <c r="D39" s="25" t="str">
        <f t="shared" si="17"/>
        <v>TSV Brunkensen I</v>
      </c>
      <c r="E39" s="15" t="s">
        <v>2</v>
      </c>
      <c r="F39" s="25" t="str">
        <f t="shared" si="18"/>
        <v>SSG Algermissen I</v>
      </c>
      <c r="G39" s="26">
        <v>4</v>
      </c>
      <c r="H39" s="27">
        <v>0</v>
      </c>
      <c r="I39" s="28">
        <v>100</v>
      </c>
      <c r="J39" s="29">
        <v>60</v>
      </c>
      <c r="K39" s="33"/>
      <c r="L39" s="31">
        <f>IF($G39+$H39&lt;&gt;4,"",IF($G39&gt;$H39,2,IF($G39=$H39,1,0)))</f>
        <v>2</v>
      </c>
      <c r="M39" s="32">
        <f>IF($G39+$H39&lt;&gt;4,"",2-$L39)</f>
        <v>0</v>
      </c>
      <c r="N39" s="33" t="str">
        <f>IF(AND(G39&lt;&gt;"",H39&lt;&gt;"",G39+H39&lt;&gt;4),"!!!","")</f>
        <v/>
      </c>
    </row>
    <row r="40" spans="1:34" ht="12.75" customHeight="1" x14ac:dyDescent="0.2">
      <c r="A40" s="24">
        <v>29</v>
      </c>
      <c r="B40" s="10" t="str">
        <f>E45</f>
        <v>Mo</v>
      </c>
      <c r="C40" s="14">
        <v>45355</v>
      </c>
      <c r="D40" s="25" t="str">
        <f t="shared" si="17"/>
        <v>FSB Hildesheim I</v>
      </c>
      <c r="E40" s="15" t="s">
        <v>2</v>
      </c>
      <c r="F40" s="25" t="str">
        <f t="shared" si="18"/>
        <v>VSG Rössing/Nordst.</v>
      </c>
      <c r="G40" s="26">
        <v>4</v>
      </c>
      <c r="H40" s="27">
        <v>0</v>
      </c>
      <c r="I40" s="28">
        <v>100</v>
      </c>
      <c r="J40" s="29">
        <v>71</v>
      </c>
      <c r="K40" s="33"/>
      <c r="L40" s="31">
        <f>IF($G40+$H40&lt;&gt;4,"",IF($G40&gt;$H40,2,IF($G40=$H40,1,0)))</f>
        <v>2</v>
      </c>
      <c r="M40" s="32">
        <f>IF($G40+$H40&lt;&gt;4,"",2-$L40)</f>
        <v>0</v>
      </c>
      <c r="N40" s="33" t="str">
        <f>IF(AND(G40&lt;&gt;"",H40&lt;&gt;"",G40+H40&lt;&gt;4),"!!!","")</f>
        <v/>
      </c>
    </row>
    <row r="41" spans="1:34" ht="12.75" customHeight="1" x14ac:dyDescent="0.2">
      <c r="A41" s="24">
        <v>30</v>
      </c>
      <c r="B41" s="10" t="str">
        <f>E48</f>
        <v>Mi</v>
      </c>
      <c r="C41" s="14">
        <v>45357</v>
      </c>
      <c r="D41" s="25" t="str">
        <f t="shared" si="17"/>
        <v>DJK Hildesheim</v>
      </c>
      <c r="E41" s="15" t="s">
        <v>2</v>
      </c>
      <c r="F41" s="25" t="str">
        <f t="shared" si="18"/>
        <v>SG Bors./Hars./Achtum II</v>
      </c>
      <c r="G41" s="26">
        <v>1</v>
      </c>
      <c r="H41" s="27">
        <v>3</v>
      </c>
      <c r="I41" s="28">
        <v>72</v>
      </c>
      <c r="J41" s="29">
        <v>100</v>
      </c>
      <c r="K41" s="33"/>
      <c r="L41" s="31">
        <f>IF($G41+$H41&lt;&gt;4,"",IF($G41&gt;$H41,2,IF($G41=$H41,1,0)))</f>
        <v>0</v>
      </c>
      <c r="M41" s="32">
        <f>IF($G41+$H41&lt;&gt;4,"",2-$L41)</f>
        <v>2</v>
      </c>
      <c r="N41" s="33" t="str">
        <f>IF(AND(G41&lt;&gt;"",H41&lt;&gt;"",G41+H41&lt;&gt;4),"!!!","")</f>
        <v/>
      </c>
    </row>
    <row r="42" spans="1:34" ht="4.5" customHeight="1" x14ac:dyDescent="0.2">
      <c r="A42" s="48"/>
      <c r="B42" s="48"/>
      <c r="C42" s="60"/>
      <c r="D42" s="52"/>
    </row>
    <row r="43" spans="1:34" s="1" customFormat="1" ht="10.5" customHeight="1" x14ac:dyDescent="0.2">
      <c r="A43" s="51" t="s">
        <v>10</v>
      </c>
      <c r="B43" s="61"/>
      <c r="C43" s="61"/>
      <c r="D43" s="61"/>
      <c r="E43" s="61"/>
      <c r="F43" s="61"/>
      <c r="G43" s="111">
        <f>SUM(G3:H42)</f>
        <v>120</v>
      </c>
      <c r="H43" s="111"/>
      <c r="I43" s="111">
        <f>SUM(I3:J42)</f>
        <v>5093</v>
      </c>
      <c r="J43" s="111"/>
      <c r="K43" s="61"/>
      <c r="L43" s="111">
        <f>SUM(L3:M42)</f>
        <v>60</v>
      </c>
      <c r="M43" s="111"/>
      <c r="N43" s="54"/>
      <c r="O43" s="52"/>
      <c r="P43" s="52"/>
      <c r="Q43" s="52"/>
      <c r="R43" s="52"/>
      <c r="S43" s="52"/>
      <c r="T43" s="52"/>
      <c r="U43" s="52"/>
      <c r="V43" s="52"/>
      <c r="W43" s="52"/>
      <c r="X43" s="30"/>
      <c r="Y43" s="30"/>
      <c r="Z43" s="30"/>
      <c r="AA43" s="30"/>
      <c r="AB43" s="30"/>
      <c r="AC43"/>
      <c r="AD43"/>
      <c r="AE43"/>
      <c r="AF43"/>
      <c r="AG43"/>
      <c r="AH43"/>
    </row>
    <row r="44" spans="1:34" ht="4.5" customHeight="1" x14ac:dyDescent="0.2"/>
    <row r="45" spans="1:34" ht="11.25" customHeight="1" x14ac:dyDescent="0.2">
      <c r="A45" s="9" t="s">
        <v>21</v>
      </c>
      <c r="B45" s="62"/>
      <c r="C45" s="63"/>
      <c r="D45" s="8" t="s">
        <v>34</v>
      </c>
      <c r="E45" s="8" t="s">
        <v>29</v>
      </c>
      <c r="AD45" s="64" t="s">
        <v>23</v>
      </c>
      <c r="AE45" s="65"/>
      <c r="AF45" s="65"/>
      <c r="AG45" s="65"/>
      <c r="AH45" s="66"/>
    </row>
    <row r="46" spans="1:34" ht="11.25" customHeight="1" x14ac:dyDescent="0.2">
      <c r="A46" s="67"/>
      <c r="B46" s="67"/>
      <c r="C46" s="68"/>
      <c r="D46" s="8" t="s">
        <v>35</v>
      </c>
      <c r="E46" s="8" t="s">
        <v>30</v>
      </c>
      <c r="AD46" s="69" t="s">
        <v>24</v>
      </c>
      <c r="AE46" s="70"/>
      <c r="AF46" s="70"/>
      <c r="AG46" s="70"/>
      <c r="AH46" s="71"/>
    </row>
    <row r="47" spans="1:34" ht="11.25" customHeight="1" x14ac:dyDescent="0.2">
      <c r="A47" s="52"/>
      <c r="B47" s="52"/>
      <c r="C47" s="72"/>
      <c r="D47" s="8" t="s">
        <v>36</v>
      </c>
      <c r="E47" s="8" t="s">
        <v>30</v>
      </c>
      <c r="AD47" s="69" t="s">
        <v>25</v>
      </c>
      <c r="AE47" s="70"/>
      <c r="AF47" s="70"/>
      <c r="AG47" s="70"/>
      <c r="AH47" s="71"/>
    </row>
    <row r="48" spans="1:34" ht="11.25" customHeight="1" x14ac:dyDescent="0.2">
      <c r="A48" s="52"/>
      <c r="B48" s="52"/>
      <c r="C48" s="72"/>
      <c r="D48" s="8" t="s">
        <v>37</v>
      </c>
      <c r="E48" s="8" t="s">
        <v>38</v>
      </c>
      <c r="AD48" s="69" t="s">
        <v>26</v>
      </c>
      <c r="AE48" s="70"/>
      <c r="AF48" s="70"/>
      <c r="AG48" s="70"/>
      <c r="AH48" s="71"/>
    </row>
    <row r="49" spans="1:34" ht="11.25" customHeight="1" x14ac:dyDescent="0.2">
      <c r="A49" s="52"/>
      <c r="B49" s="52"/>
      <c r="C49" s="72"/>
      <c r="D49" s="8" t="s">
        <v>39</v>
      </c>
      <c r="E49" s="8" t="s">
        <v>29</v>
      </c>
      <c r="AD49" s="73" t="s">
        <v>28</v>
      </c>
      <c r="AE49" s="74"/>
      <c r="AF49" s="74"/>
      <c r="AG49" s="74"/>
      <c r="AH49" s="75"/>
    </row>
    <row r="50" spans="1:34" ht="11.25" customHeight="1" x14ac:dyDescent="0.2">
      <c r="A50" s="52"/>
      <c r="B50" s="52"/>
      <c r="C50" s="72"/>
      <c r="D50" s="8" t="s">
        <v>42</v>
      </c>
      <c r="E50" s="8" t="s">
        <v>32</v>
      </c>
    </row>
  </sheetData>
  <mergeCells count="18">
    <mergeCell ref="O1:AA1"/>
    <mergeCell ref="AC1:AH1"/>
    <mergeCell ref="I43:J43"/>
    <mergeCell ref="G43:H43"/>
    <mergeCell ref="L43:M43"/>
    <mergeCell ref="G2:H2"/>
    <mergeCell ref="A26:F26"/>
    <mergeCell ref="D2:F2"/>
    <mergeCell ref="I2:J2"/>
    <mergeCell ref="L2:M2"/>
    <mergeCell ref="G1:J1"/>
    <mergeCell ref="A1:F1"/>
    <mergeCell ref="L1:M1"/>
    <mergeCell ref="A6:F6"/>
    <mergeCell ref="A10:F10"/>
    <mergeCell ref="A14:F14"/>
    <mergeCell ref="A18:F18"/>
    <mergeCell ref="A22:F22"/>
  </mergeCells>
  <phoneticPr fontId="0" type="noConversion"/>
  <pageMargins left="0.73" right="0.19685039370078741" top="0.86" bottom="0.38" header="0.51181102362204722" footer="0.31"/>
  <pageSetup paperSize="9" scale="56" orientation="portrait" r:id="rId1"/>
  <headerFooter alignWithMargins="0"/>
  <webPublishItems count="2">
    <webPublishItem id="29405" divId="Tabelle_2023_2024_29405" sourceType="range" sourceRef="A1:J41" destinationFile="W:\Daten\Dokumente\MAGIX\WEB\hobby-volleyball_web_files\StaffelA-Dateien2024.htm" autoRepublish="1"/>
    <webPublishItem id="1888" divId="Tabelle_2023_2024_1888" sourceType="range" sourceRef="AC1:AH8" destinationFile="W:\Daten\Dokumente\MAGIX\WEB\hobby-volleyball_web_files\StaffelAT-Dateien2024.htm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0"/>
  <sheetViews>
    <sheetView zoomScale="95" workbookViewId="0">
      <pane ySplit="2" topLeftCell="A3" activePane="bottomLeft" state="frozen"/>
      <selection sqref="A1:F1"/>
      <selection pane="bottomLeft" activeCell="BC35" sqref="BC35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2" customWidth="1"/>
    <col min="5" max="5" width="3.7109375" style="2" customWidth="1"/>
    <col min="6" max="6" width="20.7109375" style="2" customWidth="1"/>
    <col min="7" max="8" width="5.7109375" style="48" customWidth="1"/>
    <col min="9" max="9" width="6.7109375" style="52" customWidth="1"/>
    <col min="10" max="10" width="4.140625" style="52" customWidth="1"/>
    <col min="11" max="11" width="0.7109375" style="52" customWidth="1"/>
    <col min="12" max="12" width="2" style="52" hidden="1" customWidth="1"/>
    <col min="13" max="29" width="6" style="52" hidden="1" customWidth="1"/>
    <col min="30" max="30" width="2" style="52" hidden="1" customWidth="1"/>
    <col min="31" max="31" width="3.7109375" style="30" hidden="1" customWidth="1"/>
    <col min="32" max="32" width="5.140625" style="52" hidden="1" customWidth="1"/>
    <col min="33" max="33" width="21.7109375" style="52" hidden="1" customWidth="1"/>
    <col min="34" max="34" width="6.140625" style="52" hidden="1" customWidth="1"/>
    <col min="35" max="35" width="11.28515625" style="52" hidden="1" customWidth="1"/>
    <col min="36" max="36" width="15.42578125" style="52" hidden="1" customWidth="1"/>
    <col min="37" max="37" width="5.85546875" style="52" hidden="1" customWidth="1"/>
    <col min="38" max="38" width="14" style="52" hidden="1" customWidth="1"/>
    <col min="39" max="39" width="14.5703125" style="52" hidden="1" customWidth="1"/>
    <col min="40" max="40" width="6.42578125" style="52" hidden="1" customWidth="1"/>
    <col min="41" max="41" width="14.28515625" style="30" hidden="1" customWidth="1"/>
    <col min="42" max="42" width="18.5703125" style="30" hidden="1" customWidth="1"/>
    <col min="43" max="43" width="9.140625" style="30" hidden="1" customWidth="1"/>
    <col min="44" max="44" width="11.42578125" style="30" hidden="1" customWidth="1"/>
    <col min="45" max="45" width="1.5703125" style="30" customWidth="1"/>
    <col min="46" max="46" width="5.140625" bestFit="1" customWidth="1"/>
    <col min="47" max="47" width="20.5703125" bestFit="1" customWidth="1"/>
    <col min="48" max="48" width="6.140625" bestFit="1" customWidth="1"/>
    <col min="49" max="49" width="6.85546875" bestFit="1" customWidth="1"/>
    <col min="50" max="50" width="6.28515625" bestFit="1" customWidth="1"/>
    <col min="51" max="51" width="8.28515625" bestFit="1" customWidth="1"/>
    <col min="52" max="52" width="11.42578125" customWidth="1"/>
  </cols>
  <sheetData>
    <row r="1" spans="1:55" s="3" customFormat="1" ht="19.5" customHeight="1" x14ac:dyDescent="0.2">
      <c r="A1" s="97" t="s">
        <v>48</v>
      </c>
      <c r="B1" s="98"/>
      <c r="C1" s="98"/>
      <c r="D1" s="98"/>
      <c r="E1" s="98"/>
      <c r="F1" s="99"/>
      <c r="G1" s="94" t="s">
        <v>11</v>
      </c>
      <c r="H1" s="95"/>
      <c r="I1" s="95"/>
      <c r="J1" s="96"/>
      <c r="K1" s="16"/>
      <c r="L1" s="100" t="s">
        <v>19</v>
      </c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01"/>
      <c r="AE1" s="17"/>
      <c r="AF1" s="105" t="s">
        <v>20</v>
      </c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7"/>
      <c r="AS1" s="18"/>
      <c r="AT1" s="108" t="s">
        <v>60</v>
      </c>
      <c r="AU1" s="109"/>
      <c r="AV1" s="109"/>
      <c r="AW1" s="109"/>
      <c r="AX1" s="109"/>
      <c r="AY1" s="110"/>
      <c r="AZ1" s="19"/>
      <c r="BA1" s="19"/>
      <c r="BB1" s="19"/>
      <c r="BC1" s="19"/>
    </row>
    <row r="2" spans="1:55" s="19" customFormat="1" ht="24.75" customHeight="1" x14ac:dyDescent="0.2">
      <c r="A2" s="11" t="s">
        <v>0</v>
      </c>
      <c r="B2" s="12" t="s">
        <v>27</v>
      </c>
      <c r="C2" s="13" t="s">
        <v>1</v>
      </c>
      <c r="D2" s="89" t="str">
        <f>IF(D45="","Bitte zuerst die 6 Mannschaftsnamen unten ab Zeile 45 eingeben","Spielpaarungen")</f>
        <v>Spielpaarungen</v>
      </c>
      <c r="E2" s="89"/>
      <c r="F2" s="89"/>
      <c r="G2" s="112" t="s">
        <v>5</v>
      </c>
      <c r="H2" s="113"/>
      <c r="I2" s="90" t="s">
        <v>6</v>
      </c>
      <c r="J2" s="91"/>
      <c r="K2" s="20"/>
      <c r="L2" s="92" t="s">
        <v>3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93"/>
      <c r="AE2" s="20"/>
      <c r="AF2" s="21" t="s">
        <v>7</v>
      </c>
      <c r="AG2" s="21" t="s">
        <v>8</v>
      </c>
      <c r="AH2" s="21" t="s">
        <v>22</v>
      </c>
      <c r="AI2" s="4" t="s">
        <v>14</v>
      </c>
      <c r="AJ2" s="5" t="s">
        <v>15</v>
      </c>
      <c r="AK2" s="21" t="s">
        <v>3</v>
      </c>
      <c r="AL2" s="4" t="s">
        <v>12</v>
      </c>
      <c r="AM2" s="5" t="s">
        <v>13</v>
      </c>
      <c r="AN2" s="21" t="s">
        <v>4</v>
      </c>
      <c r="AO2" s="5" t="s">
        <v>16</v>
      </c>
      <c r="AP2" s="5" t="s">
        <v>17</v>
      </c>
      <c r="AQ2" s="21" t="s">
        <v>9</v>
      </c>
      <c r="AR2" s="6" t="s">
        <v>18</v>
      </c>
      <c r="AS2" s="22"/>
      <c r="AT2" s="23" t="s">
        <v>7</v>
      </c>
      <c r="AU2" s="23" t="s">
        <v>8</v>
      </c>
      <c r="AV2" s="23" t="s">
        <v>22</v>
      </c>
      <c r="AW2" s="23" t="s">
        <v>3</v>
      </c>
      <c r="AX2" s="23" t="s">
        <v>4</v>
      </c>
      <c r="AY2" s="23" t="s">
        <v>9</v>
      </c>
    </row>
    <row r="3" spans="1:55" ht="12.75" customHeight="1" x14ac:dyDescent="0.2">
      <c r="A3" s="24">
        <v>1</v>
      </c>
      <c r="B3" s="76" t="str">
        <f>E45</f>
        <v>Fr</v>
      </c>
      <c r="C3" s="77" t="s">
        <v>57</v>
      </c>
      <c r="D3" s="78" t="str">
        <f>D45</f>
        <v>MTV Banteln</v>
      </c>
      <c r="E3" s="79" t="s">
        <v>2</v>
      </c>
      <c r="F3" s="78" t="str">
        <f>D46</f>
        <v>SSG Algermissen II</v>
      </c>
      <c r="G3" s="26"/>
      <c r="H3" s="27"/>
      <c r="I3" s="28"/>
      <c r="J3" s="29"/>
      <c r="K3" s="30"/>
      <c r="L3" s="31" t="str">
        <f>IF($G3+$H3&lt;&gt;4,"",IF($G3&gt;$H3,2,IF($G3=$H3,1,0)))</f>
        <v/>
      </c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32" t="str">
        <f>IF($G3+$H3&lt;&gt;4,"",2-$L3)</f>
        <v/>
      </c>
      <c r="AE3" s="33" t="str">
        <f>IF(AND(G3&lt;&gt;"",H3&lt;&gt;"",G3+H3&lt;&gt;4),"!!!","")</f>
        <v/>
      </c>
      <c r="AF3" s="34">
        <f t="shared" ref="AF3:AF8" si="0">RANK(AR3,$AR$3:$AR$8)</f>
        <v>4</v>
      </c>
      <c r="AG3" s="35" t="str">
        <f t="shared" ref="AG3:AG8" si="1">D45</f>
        <v>MTV Banteln</v>
      </c>
      <c r="AH3" s="34">
        <f t="shared" ref="AH3:AH8" si="2">(AI3+AJ3)/2</f>
        <v>8</v>
      </c>
      <c r="AI3" s="36">
        <f t="shared" ref="AI3:AI8" si="3">SUMIF($D$3:$D$41,$AG3,$L$3:$L$41)+SUMIF($F$3:$F$41,$AG3,$AD$3:$AD$41)</f>
        <v>5</v>
      </c>
      <c r="AJ3" s="37">
        <f t="shared" ref="AJ3:AJ8" si="4">SUMIF($D$3:$D$41,$AG3,$AD$3:$AD$41)+SUMIF($F$3:$F$41,$AG3,$L$3:$L$41)</f>
        <v>11</v>
      </c>
      <c r="AK3" s="34" t="str">
        <f t="shared" ref="AK3:AK8" si="5">AI3&amp;" : "&amp;AJ3</f>
        <v>5 : 11</v>
      </c>
      <c r="AL3" s="36">
        <f t="shared" ref="AL3:AL8" si="6">SUMIF($D$3:$D$41,$AG3,$G$3:$G$41)+SUMIF($F$3:$F$41,$AG3,$H$3:$H$41)</f>
        <v>12</v>
      </c>
      <c r="AM3" s="37">
        <f t="shared" ref="AM3:AM8" si="7">SUMIF($D$3:$D$41,$AG3,$H$3:$H$41)+SUMIF($F$3:$F$41,$AG3,$G$3:$G$41)</f>
        <v>20</v>
      </c>
      <c r="AN3" s="34" t="str">
        <f t="shared" ref="AN3:AN8" si="8">AL3&amp;" : "&amp;AM3</f>
        <v>12 : 20</v>
      </c>
      <c r="AO3" s="36">
        <f t="shared" ref="AO3:AO8" si="9">SUMIF($D$3:$D$41,$AG3,$I$3:$I$41)+SUMIF($F$3:$F$41,$AG3,$J$3:$J$41)</f>
        <v>644</v>
      </c>
      <c r="AP3" s="37">
        <f t="shared" ref="AP3:AP8" si="10">SUMIF($D$3:$D$41,$AG3,$J$3:$J$41)+SUMIF($F$3:$F$41,$AG3,$I$3:$I$41)</f>
        <v>745</v>
      </c>
      <c r="AQ3" s="34" t="str">
        <f t="shared" ref="AQ3:AQ8" si="11">AO3&amp;" : "&amp;AP3</f>
        <v>644 : 745</v>
      </c>
      <c r="AR3" s="38">
        <f t="shared" ref="AR3:AR8" si="12">AI3*1000000000+(AI3-AJ3)*10000000+(AL3-AM3)*10000+(AO3-AP3)-ROW(AG3)/100</f>
        <v>4939919898.9700003</v>
      </c>
      <c r="AS3" s="39"/>
      <c r="AT3" s="40">
        <v>1</v>
      </c>
      <c r="AU3" s="41" t="str">
        <f>VLOOKUP($AT3,$AF$3:$AG$8,2,FALSE)</f>
        <v>VfV Hildesheim</v>
      </c>
      <c r="AV3" s="40">
        <f t="shared" ref="AV3:AV8" si="13">VLOOKUP($AT3,$AF$3:$AQ$8,3,FALSE)</f>
        <v>8</v>
      </c>
      <c r="AW3" s="40" t="str">
        <f t="shared" ref="AW3:AW8" si="14">VLOOKUP($AT3,$AF$3:$AQ$8,6,FALSE)</f>
        <v>11 : 5</v>
      </c>
      <c r="AX3" s="40" t="str">
        <f t="shared" ref="AX3:AX8" si="15">VLOOKUP($AT3,$AF$3:$AQ$8,9,FALSE)</f>
        <v>20 : 12</v>
      </c>
      <c r="AY3" s="40" t="str">
        <f t="shared" ref="AY3:AY8" si="16">VLOOKUP($AT3,$AF$3:$AQ$8,12,FALSE)</f>
        <v>752 : 635</v>
      </c>
    </row>
    <row r="4" spans="1:55" ht="12.75" customHeight="1" x14ac:dyDescent="0.2">
      <c r="A4" s="24">
        <v>2</v>
      </c>
      <c r="B4" s="10" t="str">
        <f>E47</f>
        <v>Mo</v>
      </c>
      <c r="C4" s="14">
        <v>45180</v>
      </c>
      <c r="D4" s="25" t="str">
        <f>D$47</f>
        <v>FSB Hildesheim II</v>
      </c>
      <c r="E4" s="15" t="s">
        <v>2</v>
      </c>
      <c r="F4" s="25" t="str">
        <f>D48</f>
        <v>VfV Hildesheim</v>
      </c>
      <c r="G4" s="26">
        <v>1</v>
      </c>
      <c r="H4" s="27">
        <v>3</v>
      </c>
      <c r="I4" s="28">
        <v>82</v>
      </c>
      <c r="J4" s="29">
        <v>94</v>
      </c>
      <c r="K4" s="33"/>
      <c r="L4" s="31">
        <f>IF($G4+$H4&lt;&gt;4,"",IF($G4&gt;$H4,2,IF($G4=$H4,1,0)))</f>
        <v>0</v>
      </c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32">
        <f>IF($G4+$H4&lt;&gt;4,"",2-$L4)</f>
        <v>2</v>
      </c>
      <c r="AE4" s="33" t="str">
        <f>IF(AND(G4&lt;&gt;"",H4&lt;&gt;"",G4+H4&lt;&gt;4),"!!!","")</f>
        <v/>
      </c>
      <c r="AF4" s="34">
        <f t="shared" si="0"/>
        <v>6</v>
      </c>
      <c r="AG4" s="35" t="str">
        <f t="shared" si="1"/>
        <v>SSG Algermissen II</v>
      </c>
      <c r="AH4" s="34">
        <f t="shared" si="2"/>
        <v>0</v>
      </c>
      <c r="AI4" s="36">
        <f t="shared" si="3"/>
        <v>0</v>
      </c>
      <c r="AJ4" s="37">
        <f t="shared" si="4"/>
        <v>0</v>
      </c>
      <c r="AK4" s="34" t="str">
        <f t="shared" si="5"/>
        <v>0 : 0</v>
      </c>
      <c r="AL4" s="36">
        <f t="shared" si="6"/>
        <v>0</v>
      </c>
      <c r="AM4" s="37">
        <f t="shared" si="7"/>
        <v>0</v>
      </c>
      <c r="AN4" s="34" t="str">
        <f t="shared" si="8"/>
        <v>0 : 0</v>
      </c>
      <c r="AO4" s="36">
        <f t="shared" si="9"/>
        <v>0</v>
      </c>
      <c r="AP4" s="37">
        <f t="shared" si="10"/>
        <v>0</v>
      </c>
      <c r="AQ4" s="34" t="str">
        <f t="shared" si="11"/>
        <v>0 : 0</v>
      </c>
      <c r="AR4" s="38">
        <f>AI4*1000000000+(AI4-AJ4)*10000000+(AL4-AM4)*10000+(AO4-AP4)-ROW(AG4)-999000000</f>
        <v>-999000004</v>
      </c>
      <c r="AS4" s="39"/>
      <c r="AT4" s="82">
        <v>2</v>
      </c>
      <c r="AU4" s="83" t="str">
        <f>VLOOKUP($AT4,$AF$3:$AQ$8,2,FALSE)</f>
        <v>SG Bors./Hars./Achtum I</v>
      </c>
      <c r="AV4" s="82">
        <f t="shared" si="13"/>
        <v>8</v>
      </c>
      <c r="AW4" s="82" t="str">
        <f t="shared" si="14"/>
        <v>10 : 6</v>
      </c>
      <c r="AX4" s="82" t="str">
        <f t="shared" si="15"/>
        <v>19 : 13</v>
      </c>
      <c r="AY4" s="82" t="str">
        <f t="shared" si="16"/>
        <v>708 : 671</v>
      </c>
    </row>
    <row r="5" spans="1:55" ht="12.75" customHeight="1" x14ac:dyDescent="0.2">
      <c r="A5" s="24">
        <v>3</v>
      </c>
      <c r="B5" s="10" t="str">
        <f>E49</f>
        <v>Di</v>
      </c>
      <c r="C5" s="42">
        <v>45181</v>
      </c>
      <c r="D5" s="25" t="str">
        <f>D49</f>
        <v>SG Bors./Hars./Achtum I</v>
      </c>
      <c r="E5" s="15" t="s">
        <v>2</v>
      </c>
      <c r="F5" s="25" t="str">
        <f>D50</f>
        <v>SV Hildesia Diekholzen I</v>
      </c>
      <c r="G5" s="26">
        <v>1</v>
      </c>
      <c r="H5" s="27">
        <v>3</v>
      </c>
      <c r="I5" s="28">
        <v>82</v>
      </c>
      <c r="J5" s="29">
        <v>97</v>
      </c>
      <c r="K5" s="33"/>
      <c r="L5" s="31">
        <f>IF($G5+$H5&lt;&gt;4,"",IF($G5&gt;$H5,2,IF($G5=$H5,1,0)))</f>
        <v>0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32">
        <f>IF($G5+$H5&lt;&gt;4,"",2-$L5)</f>
        <v>2</v>
      </c>
      <c r="AE5" s="33" t="str">
        <f>IF(AND(G5&lt;&gt;"",H5&lt;&gt;"",G5+H5&lt;&gt;4),"!!!","")</f>
        <v/>
      </c>
      <c r="AF5" s="34">
        <f t="shared" si="0"/>
        <v>5</v>
      </c>
      <c r="AG5" s="35" t="str">
        <f t="shared" si="1"/>
        <v>FSB Hildesheim II</v>
      </c>
      <c r="AH5" s="34">
        <f t="shared" si="2"/>
        <v>8</v>
      </c>
      <c r="AI5" s="36">
        <f t="shared" si="3"/>
        <v>4</v>
      </c>
      <c r="AJ5" s="37">
        <f t="shared" si="4"/>
        <v>12</v>
      </c>
      <c r="AK5" s="34" t="str">
        <f t="shared" si="5"/>
        <v>4 : 12</v>
      </c>
      <c r="AL5" s="36">
        <f t="shared" si="6"/>
        <v>10</v>
      </c>
      <c r="AM5" s="37">
        <f t="shared" si="7"/>
        <v>22</v>
      </c>
      <c r="AN5" s="34" t="str">
        <f t="shared" si="8"/>
        <v>10 : 22</v>
      </c>
      <c r="AO5" s="36">
        <f t="shared" si="9"/>
        <v>650</v>
      </c>
      <c r="AP5" s="37">
        <f t="shared" si="10"/>
        <v>739</v>
      </c>
      <c r="AQ5" s="34" t="str">
        <f t="shared" si="11"/>
        <v>650 : 739</v>
      </c>
      <c r="AR5" s="38">
        <f t="shared" si="12"/>
        <v>3919879910.9499998</v>
      </c>
      <c r="AS5" s="39"/>
      <c r="AT5" s="40">
        <v>3</v>
      </c>
      <c r="AU5" s="41" t="str">
        <f>VLOOKUP($AT5,$AF$3:$AQ$8,2,FALSE)</f>
        <v>SV Hildesia Diekholzen I</v>
      </c>
      <c r="AV5" s="40">
        <f t="shared" si="13"/>
        <v>8</v>
      </c>
      <c r="AW5" s="40" t="str">
        <f t="shared" si="14"/>
        <v>10 : 6</v>
      </c>
      <c r="AX5" s="40" t="str">
        <f t="shared" si="15"/>
        <v>19 : 13</v>
      </c>
      <c r="AY5" s="40" t="str">
        <f>VLOOKUP($AT5,$AF$3:$AQ$8,12,FALSE)</f>
        <v>727 : 691</v>
      </c>
    </row>
    <row r="6" spans="1:55" ht="12.75" customHeight="1" x14ac:dyDescent="0.2">
      <c r="A6" s="102"/>
      <c r="B6" s="103"/>
      <c r="C6" s="103"/>
      <c r="D6" s="103"/>
      <c r="E6" s="103"/>
      <c r="F6" s="104"/>
      <c r="G6" s="43"/>
      <c r="H6" s="44"/>
      <c r="I6" s="45"/>
      <c r="J6" s="46"/>
      <c r="K6" s="47"/>
      <c r="L6" s="43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46"/>
      <c r="AE6" s="33"/>
      <c r="AF6" s="34">
        <f t="shared" si="0"/>
        <v>1</v>
      </c>
      <c r="AG6" s="35" t="str">
        <f t="shared" si="1"/>
        <v>VfV Hildesheim</v>
      </c>
      <c r="AH6" s="34">
        <f t="shared" si="2"/>
        <v>8</v>
      </c>
      <c r="AI6" s="36">
        <f t="shared" si="3"/>
        <v>11</v>
      </c>
      <c r="AJ6" s="37">
        <f t="shared" si="4"/>
        <v>5</v>
      </c>
      <c r="AK6" s="34" t="str">
        <f t="shared" si="5"/>
        <v>11 : 5</v>
      </c>
      <c r="AL6" s="36">
        <f t="shared" si="6"/>
        <v>20</v>
      </c>
      <c r="AM6" s="37">
        <f t="shared" si="7"/>
        <v>12</v>
      </c>
      <c r="AN6" s="34" t="str">
        <f t="shared" si="8"/>
        <v>20 : 12</v>
      </c>
      <c r="AO6" s="36">
        <f t="shared" si="9"/>
        <v>752</v>
      </c>
      <c r="AP6" s="37">
        <f t="shared" si="10"/>
        <v>635</v>
      </c>
      <c r="AQ6" s="34" t="str">
        <f t="shared" si="11"/>
        <v>752 : 635</v>
      </c>
      <c r="AR6" s="38">
        <f t="shared" si="12"/>
        <v>11060080116.940001</v>
      </c>
      <c r="AS6" s="39"/>
      <c r="AT6" s="40">
        <v>4</v>
      </c>
      <c r="AU6" s="41" t="str">
        <f>VLOOKUP($AT6,$AF$3:$AQ$8,2,FALSE)</f>
        <v>MTV Banteln</v>
      </c>
      <c r="AV6" s="40">
        <f t="shared" si="13"/>
        <v>8</v>
      </c>
      <c r="AW6" s="40" t="str">
        <f t="shared" si="14"/>
        <v>5 : 11</v>
      </c>
      <c r="AX6" s="40" t="str">
        <f t="shared" si="15"/>
        <v>12 : 20</v>
      </c>
      <c r="AY6" s="40" t="str">
        <f t="shared" si="16"/>
        <v>644 : 745</v>
      </c>
    </row>
    <row r="7" spans="1:55" ht="12.75" customHeight="1" x14ac:dyDescent="0.2">
      <c r="A7" s="24">
        <v>4</v>
      </c>
      <c r="B7" s="76" t="str">
        <f>E48</f>
        <v>Di</v>
      </c>
      <c r="C7" s="77" t="s">
        <v>57</v>
      </c>
      <c r="D7" s="78" t="str">
        <f>D48</f>
        <v>VfV Hildesheim</v>
      </c>
      <c r="E7" s="79" t="s">
        <v>2</v>
      </c>
      <c r="F7" s="78" t="str">
        <f>D46</f>
        <v>SSG Algermissen II</v>
      </c>
      <c r="G7" s="26"/>
      <c r="H7" s="27"/>
      <c r="I7" s="28"/>
      <c r="J7" s="29"/>
      <c r="K7" s="33"/>
      <c r="L7" s="31" t="str">
        <f>IF($G7+$H7&lt;&gt;4,"",IF($G7&gt;$H7,2,IF($G7=$H7,1,0)))</f>
        <v/>
      </c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32" t="str">
        <f>IF($G7+$H7&lt;&gt;4,"",2-$L7)</f>
        <v/>
      </c>
      <c r="AE7" s="33" t="str">
        <f>IF(AND(G7&lt;&gt;"",H7&lt;&gt;"",G7+H7&lt;&gt;4),"!!!","")</f>
        <v/>
      </c>
      <c r="AF7" s="34">
        <f t="shared" si="0"/>
        <v>2</v>
      </c>
      <c r="AG7" s="35" t="str">
        <f t="shared" si="1"/>
        <v>SG Bors./Hars./Achtum I</v>
      </c>
      <c r="AH7" s="34">
        <f t="shared" si="2"/>
        <v>8</v>
      </c>
      <c r="AI7" s="36">
        <f t="shared" si="3"/>
        <v>10</v>
      </c>
      <c r="AJ7" s="37">
        <f t="shared" si="4"/>
        <v>6</v>
      </c>
      <c r="AK7" s="34" t="str">
        <f t="shared" si="5"/>
        <v>10 : 6</v>
      </c>
      <c r="AL7" s="36">
        <f t="shared" si="6"/>
        <v>19</v>
      </c>
      <c r="AM7" s="37">
        <f t="shared" si="7"/>
        <v>13</v>
      </c>
      <c r="AN7" s="34" t="str">
        <f t="shared" si="8"/>
        <v>19 : 13</v>
      </c>
      <c r="AO7" s="36">
        <f t="shared" si="9"/>
        <v>708</v>
      </c>
      <c r="AP7" s="37">
        <f t="shared" si="10"/>
        <v>671</v>
      </c>
      <c r="AQ7" s="34" t="str">
        <f t="shared" si="11"/>
        <v>708 : 671</v>
      </c>
      <c r="AR7" s="38">
        <f t="shared" si="12"/>
        <v>10040060036.93</v>
      </c>
      <c r="AS7" s="39"/>
      <c r="AT7" s="82">
        <v>5</v>
      </c>
      <c r="AU7" s="83" t="str">
        <f>VLOOKUP($AT7,$AF$3:$AQ$8,2,FALSE)</f>
        <v>FSB Hildesheim II</v>
      </c>
      <c r="AV7" s="82">
        <f t="shared" si="13"/>
        <v>8</v>
      </c>
      <c r="AW7" s="82" t="str">
        <f t="shared" si="14"/>
        <v>4 : 12</v>
      </c>
      <c r="AX7" s="82" t="str">
        <f t="shared" si="15"/>
        <v>10 : 22</v>
      </c>
      <c r="AY7" s="82" t="str">
        <f t="shared" si="16"/>
        <v>650 : 739</v>
      </c>
    </row>
    <row r="8" spans="1:55" ht="12.75" customHeight="1" x14ac:dyDescent="0.2">
      <c r="A8" s="24">
        <v>5</v>
      </c>
      <c r="B8" s="10" t="str">
        <f>E47</f>
        <v>Mo</v>
      </c>
      <c r="C8" s="14">
        <v>45194</v>
      </c>
      <c r="D8" s="25" t="str">
        <f>D47</f>
        <v>FSB Hildesheim II</v>
      </c>
      <c r="E8" s="15" t="s">
        <v>2</v>
      </c>
      <c r="F8" s="25" t="str">
        <f>D49</f>
        <v>SG Bors./Hars./Achtum I</v>
      </c>
      <c r="G8" s="26">
        <v>1</v>
      </c>
      <c r="H8" s="27">
        <v>3</v>
      </c>
      <c r="I8" s="28">
        <v>74</v>
      </c>
      <c r="J8" s="29">
        <v>96</v>
      </c>
      <c r="K8" s="33"/>
      <c r="L8" s="31">
        <f>IF($G8+$H8&lt;&gt;4,"",IF($G8&gt;$H8,2,IF($G8=$H8,1,0)))</f>
        <v>0</v>
      </c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32">
        <f>IF($G8+$H8&lt;&gt;4,"",2-$L8)</f>
        <v>2</v>
      </c>
      <c r="AE8" s="33" t="str">
        <f>IF(AND(G8&lt;&gt;"",H8&lt;&gt;"",G8+H8&lt;&gt;4),"!!!","")</f>
        <v/>
      </c>
      <c r="AF8" s="34">
        <f t="shared" si="0"/>
        <v>3</v>
      </c>
      <c r="AG8" s="35" t="str">
        <f t="shared" si="1"/>
        <v>SV Hildesia Diekholzen I</v>
      </c>
      <c r="AH8" s="34">
        <f t="shared" si="2"/>
        <v>8</v>
      </c>
      <c r="AI8" s="36">
        <f t="shared" si="3"/>
        <v>10</v>
      </c>
      <c r="AJ8" s="37">
        <f t="shared" si="4"/>
        <v>6</v>
      </c>
      <c r="AK8" s="34" t="str">
        <f t="shared" si="5"/>
        <v>10 : 6</v>
      </c>
      <c r="AL8" s="36">
        <f t="shared" si="6"/>
        <v>19</v>
      </c>
      <c r="AM8" s="37">
        <f t="shared" si="7"/>
        <v>13</v>
      </c>
      <c r="AN8" s="34" t="str">
        <f t="shared" si="8"/>
        <v>19 : 13</v>
      </c>
      <c r="AO8" s="36">
        <f t="shared" si="9"/>
        <v>727</v>
      </c>
      <c r="AP8" s="37">
        <f t="shared" si="10"/>
        <v>691</v>
      </c>
      <c r="AQ8" s="34" t="str">
        <f t="shared" si="11"/>
        <v>727 : 691</v>
      </c>
      <c r="AR8" s="38">
        <f t="shared" si="12"/>
        <v>10040060035.92</v>
      </c>
      <c r="AS8" s="39"/>
      <c r="AT8" s="84">
        <v>6</v>
      </c>
      <c r="AU8" s="85" t="str">
        <f>VLOOKUP($AT8,$AF$3:$AQ$8,2,FALSE)</f>
        <v>SSG Algermissen II</v>
      </c>
      <c r="AV8" s="84">
        <f t="shared" si="13"/>
        <v>0</v>
      </c>
      <c r="AW8" s="84" t="str">
        <f t="shared" si="14"/>
        <v>0 : 0</v>
      </c>
      <c r="AX8" s="84" t="str">
        <f t="shared" si="15"/>
        <v>0 : 0</v>
      </c>
      <c r="AY8" s="84" t="str">
        <f t="shared" si="16"/>
        <v>0 : 0</v>
      </c>
    </row>
    <row r="9" spans="1:55" ht="12.75" customHeight="1" x14ac:dyDescent="0.2">
      <c r="A9" s="24">
        <v>6</v>
      </c>
      <c r="B9" s="10" t="str">
        <f>E50</f>
        <v>Mo</v>
      </c>
      <c r="C9" s="14">
        <v>45194</v>
      </c>
      <c r="D9" s="25" t="str">
        <f>D50</f>
        <v>SV Hildesia Diekholzen I</v>
      </c>
      <c r="E9" s="15" t="s">
        <v>2</v>
      </c>
      <c r="F9" s="25" t="str">
        <f>D45</f>
        <v>MTV Banteln</v>
      </c>
      <c r="G9" s="26">
        <v>4</v>
      </c>
      <c r="H9" s="27">
        <v>0</v>
      </c>
      <c r="I9" s="28">
        <v>101</v>
      </c>
      <c r="J9" s="29">
        <v>76</v>
      </c>
      <c r="K9" s="33"/>
      <c r="L9" s="31">
        <f>IF($G9+$H9&lt;&gt;4,"",IF($G9&gt;$H9,2,IF($G9=$H9,1,0)))</f>
        <v>2</v>
      </c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32">
        <f>IF($G9+$H9&lt;&gt;4,"",2-$L9)</f>
        <v>0</v>
      </c>
      <c r="AE9" s="33" t="str">
        <f>IF(AND(G9&lt;&gt;"",H9&lt;&gt;"",G9+H9&lt;&gt;4),"!!!","")</f>
        <v/>
      </c>
      <c r="AF9" s="48"/>
      <c r="AG9" s="48"/>
      <c r="AH9" s="48"/>
      <c r="AI9" s="48"/>
      <c r="AJ9" s="48"/>
      <c r="AK9" s="48"/>
      <c r="AL9" s="48"/>
      <c r="AM9" s="48"/>
      <c r="AN9" s="48"/>
      <c r="AO9" s="39"/>
      <c r="AP9" s="39"/>
      <c r="AQ9" s="39"/>
      <c r="AR9" s="39"/>
      <c r="AS9" s="39"/>
      <c r="AT9" s="49"/>
    </row>
    <row r="10" spans="1:55" ht="12.75" customHeight="1" x14ac:dyDescent="0.2">
      <c r="A10" s="86" t="s">
        <v>41</v>
      </c>
      <c r="B10" s="87"/>
      <c r="C10" s="87"/>
      <c r="D10" s="87"/>
      <c r="E10" s="87"/>
      <c r="F10" s="88"/>
      <c r="G10" s="43"/>
      <c r="H10" s="44"/>
      <c r="I10" s="45"/>
      <c r="J10" s="46"/>
      <c r="K10" s="47"/>
      <c r="L10" s="43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46"/>
      <c r="AE10" s="33"/>
      <c r="AF10" s="48"/>
      <c r="AG10" s="48"/>
      <c r="AH10" s="48"/>
      <c r="AI10" s="48"/>
      <c r="AJ10" s="48"/>
      <c r="AK10" s="48"/>
      <c r="AL10" s="48"/>
      <c r="AM10" s="48"/>
      <c r="AN10" s="48"/>
      <c r="AO10" s="39"/>
      <c r="AP10" s="39"/>
      <c r="AQ10" s="39"/>
      <c r="AR10" s="39"/>
      <c r="AS10" s="39"/>
      <c r="AT10" s="50" t="s">
        <v>10</v>
      </c>
      <c r="AW10" s="51">
        <f>SUM(AI$3:AJ8)/2</f>
        <v>40</v>
      </c>
      <c r="AX10" s="51">
        <f>SUM(AL$3:AM8)/2</f>
        <v>80</v>
      </c>
      <c r="AY10" s="51">
        <f>SUM(AO$3:AP8)/2</f>
        <v>3481</v>
      </c>
    </row>
    <row r="11" spans="1:55" ht="12.75" customHeight="1" x14ac:dyDescent="0.2">
      <c r="A11" s="24">
        <v>7</v>
      </c>
      <c r="B11" s="76" t="str">
        <f>E46</f>
        <v>Do</v>
      </c>
      <c r="C11" s="77">
        <v>45246</v>
      </c>
      <c r="D11" s="78" t="str">
        <f>D46</f>
        <v>SSG Algermissen II</v>
      </c>
      <c r="E11" s="79" t="s">
        <v>2</v>
      </c>
      <c r="F11" s="78" t="str">
        <f>D50</f>
        <v>SV Hildesia Diekholzen I</v>
      </c>
      <c r="G11" s="26"/>
      <c r="H11" s="27"/>
      <c r="I11" s="28"/>
      <c r="J11" s="29"/>
      <c r="K11" s="33"/>
      <c r="L11" s="31" t="str">
        <f>IF($G11+$H11&lt;&gt;4,"",IF($G11&gt;$H11,2,IF($G11=$H11,1,0)))</f>
        <v/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32" t="str">
        <f>IF($G11+$H11&lt;&gt;4,"",2-$L11)</f>
        <v/>
      </c>
      <c r="AE11" s="33" t="str">
        <f>IF(AND(G11&lt;&gt;"",H11&lt;&gt;"",G11+H11&lt;&gt;4),"!!!","")</f>
        <v/>
      </c>
      <c r="AF11" s="48"/>
      <c r="AG11" s="48"/>
      <c r="AH11" s="48"/>
      <c r="AI11" s="48"/>
      <c r="AJ11" s="48"/>
      <c r="AK11" s="48"/>
      <c r="AL11" s="48"/>
      <c r="AM11" s="48"/>
      <c r="AN11" s="48"/>
      <c r="AO11" s="39"/>
      <c r="AP11" s="39"/>
      <c r="AQ11" s="39"/>
      <c r="AR11" s="39"/>
      <c r="AS11" s="39"/>
      <c r="AT11" s="49"/>
    </row>
    <row r="12" spans="1:55" ht="12.75" customHeight="1" x14ac:dyDescent="0.2">
      <c r="A12" s="24">
        <v>8</v>
      </c>
      <c r="B12" s="10" t="str">
        <f>E49</f>
        <v>Di</v>
      </c>
      <c r="C12" s="14">
        <v>45244</v>
      </c>
      <c r="D12" s="25" t="str">
        <f>D49</f>
        <v>SG Bors./Hars./Achtum I</v>
      </c>
      <c r="E12" s="15" t="s">
        <v>2</v>
      </c>
      <c r="F12" s="25" t="str">
        <f>D48</f>
        <v>VfV Hildesheim</v>
      </c>
      <c r="G12" s="26">
        <v>2</v>
      </c>
      <c r="H12" s="27">
        <v>2</v>
      </c>
      <c r="I12" s="28">
        <v>78</v>
      </c>
      <c r="J12" s="29">
        <v>91</v>
      </c>
      <c r="K12" s="33"/>
      <c r="L12" s="31">
        <f>IF($G12+$H12&lt;&gt;4,"",IF($G12&gt;$H12,2,IF($G12=$H12,1,0)))</f>
        <v>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32">
        <f>IF($G12+$H12&lt;&gt;4,"",2-$L12)</f>
        <v>1</v>
      </c>
      <c r="AE12" s="33" t="str">
        <f>IF(AND(G12&lt;&gt;"",H12&lt;&gt;"",G12+H12&lt;&gt;4),"!!!","")</f>
        <v/>
      </c>
      <c r="AF12" s="48"/>
      <c r="AG12" s="48"/>
      <c r="AH12" s="48"/>
      <c r="AI12" s="48"/>
      <c r="AJ12" s="48"/>
      <c r="AK12" s="48"/>
      <c r="AL12" s="48"/>
      <c r="AM12" s="48"/>
      <c r="AN12" s="48"/>
      <c r="AO12" s="39"/>
      <c r="AP12" s="39"/>
      <c r="AQ12" s="39"/>
      <c r="AR12" s="39"/>
      <c r="AS12" s="39"/>
    </row>
    <row r="13" spans="1:55" ht="12.75" customHeight="1" x14ac:dyDescent="0.2">
      <c r="A13" s="24">
        <v>9</v>
      </c>
      <c r="B13" s="10" t="str">
        <f>E45</f>
        <v>Fr</v>
      </c>
      <c r="C13" s="14">
        <v>45247</v>
      </c>
      <c r="D13" s="25" t="str">
        <f>D45</f>
        <v>MTV Banteln</v>
      </c>
      <c r="E13" s="15" t="s">
        <v>2</v>
      </c>
      <c r="F13" s="25" t="str">
        <f>D47</f>
        <v>FSB Hildesheim II</v>
      </c>
      <c r="G13" s="26">
        <v>2</v>
      </c>
      <c r="H13" s="27">
        <v>2</v>
      </c>
      <c r="I13" s="28">
        <v>83</v>
      </c>
      <c r="J13" s="29">
        <v>94</v>
      </c>
      <c r="K13" s="33"/>
      <c r="L13" s="31">
        <f>IF($G13+$H13&lt;&gt;4,"",IF($G13&gt;$H13,2,IF($G13=$H13,1,0)))</f>
        <v>1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32">
        <f>IF($G13+$H13&lt;&gt;4,"",2-$L13)</f>
        <v>1</v>
      </c>
      <c r="AE13" s="33" t="str">
        <f>IF(AND(G13&lt;&gt;"",H13&lt;&gt;"",G13+H13&lt;&gt;4),"!!!","")</f>
        <v/>
      </c>
      <c r="AF13" s="48"/>
      <c r="AG13" s="48"/>
      <c r="AH13" s="48"/>
      <c r="AI13" s="48"/>
      <c r="AJ13" s="48"/>
      <c r="AK13" s="48"/>
      <c r="AL13" s="48"/>
      <c r="AM13" s="48"/>
      <c r="AN13" s="48"/>
      <c r="AO13" s="39"/>
      <c r="AP13" s="39"/>
      <c r="AQ13" s="39"/>
      <c r="AR13" s="39"/>
      <c r="AS13" s="39"/>
    </row>
    <row r="14" spans="1:55" ht="12.75" customHeight="1" x14ac:dyDescent="0.2">
      <c r="A14" s="86"/>
      <c r="B14" s="87"/>
      <c r="C14" s="87"/>
      <c r="D14" s="87"/>
      <c r="E14" s="87"/>
      <c r="F14" s="88"/>
      <c r="G14" s="43"/>
      <c r="H14" s="44"/>
      <c r="I14" s="45"/>
      <c r="J14" s="46"/>
      <c r="K14" s="47"/>
      <c r="L14" s="43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46"/>
      <c r="AE14" s="33"/>
      <c r="AF14" s="48"/>
      <c r="AG14" s="48"/>
      <c r="AH14" s="48"/>
      <c r="AI14" s="48"/>
      <c r="AJ14" s="48"/>
      <c r="AK14" s="48"/>
      <c r="AL14" s="48"/>
      <c r="AM14" s="48"/>
      <c r="AN14" s="48"/>
      <c r="AO14" s="39"/>
      <c r="AP14" s="39"/>
      <c r="AQ14" s="39"/>
      <c r="AR14" s="39"/>
      <c r="AS14" s="39"/>
    </row>
    <row r="15" spans="1:55" ht="12.75" customHeight="1" x14ac:dyDescent="0.2">
      <c r="A15" s="24">
        <v>10</v>
      </c>
      <c r="B15" s="10" t="str">
        <f>E48</f>
        <v>Di</v>
      </c>
      <c r="C15" s="14">
        <v>45258</v>
      </c>
      <c r="D15" s="25" t="str">
        <f>D48</f>
        <v>VfV Hildesheim</v>
      </c>
      <c r="E15" s="15" t="s">
        <v>2</v>
      </c>
      <c r="F15" s="25" t="str">
        <f>D45</f>
        <v>MTV Banteln</v>
      </c>
      <c r="G15" s="26">
        <v>4</v>
      </c>
      <c r="H15" s="27">
        <v>0</v>
      </c>
      <c r="I15" s="28">
        <v>100</v>
      </c>
      <c r="J15" s="29">
        <v>45</v>
      </c>
      <c r="K15" s="33"/>
      <c r="L15" s="31">
        <f>IF($G15+$H15&lt;&gt;4,"",IF($G15&gt;$H15,2,IF($G15=$H15,1,0)))</f>
        <v>2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32">
        <f>IF($G15+$H15&lt;&gt;4,"",2-$L15)</f>
        <v>0</v>
      </c>
      <c r="AE15" s="33" t="str">
        <f>IF(AND(G15&lt;&gt;"",H15&lt;&gt;"",G15+H15&lt;&gt;4),"!!!","")</f>
        <v/>
      </c>
      <c r="AF15" s="48"/>
      <c r="AG15" s="48"/>
      <c r="AH15" s="48"/>
      <c r="AI15" s="48"/>
      <c r="AJ15" s="48"/>
      <c r="AK15" s="48"/>
      <c r="AL15" s="48"/>
      <c r="AM15" s="48"/>
      <c r="AN15" s="48"/>
      <c r="AO15" s="39"/>
      <c r="AP15" s="39"/>
      <c r="AQ15" s="39"/>
      <c r="AR15" s="39"/>
      <c r="AS15" s="39"/>
    </row>
    <row r="16" spans="1:55" ht="12.75" customHeight="1" x14ac:dyDescent="0.2">
      <c r="A16" s="24">
        <v>11</v>
      </c>
      <c r="B16" s="10" t="str">
        <f>E47</f>
        <v>Mo</v>
      </c>
      <c r="C16" s="14">
        <v>45257</v>
      </c>
      <c r="D16" s="25" t="str">
        <f>D47</f>
        <v>FSB Hildesheim II</v>
      </c>
      <c r="E16" s="15" t="s">
        <v>2</v>
      </c>
      <c r="F16" s="25" t="str">
        <f>D50</f>
        <v>SV Hildesia Diekholzen I</v>
      </c>
      <c r="G16" s="26">
        <v>3</v>
      </c>
      <c r="H16" s="27">
        <v>1</v>
      </c>
      <c r="I16" s="28">
        <v>93</v>
      </c>
      <c r="J16" s="29">
        <v>80</v>
      </c>
      <c r="K16" s="33"/>
      <c r="L16" s="31">
        <f>IF($G16+$H16&lt;&gt;4,"",IF($G16&gt;$H16,2,IF($G16=$H16,1,0)))</f>
        <v>2</v>
      </c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32">
        <f>IF($G16+$H16&lt;&gt;4,"",2-$L16)</f>
        <v>0</v>
      </c>
      <c r="AE16" s="33" t="str">
        <f>IF(AND(G16&lt;&gt;"",H16&lt;&gt;"",G16+H16&lt;&gt;4),"!!!","")</f>
        <v/>
      </c>
      <c r="AF16" s="48"/>
      <c r="AG16" s="48"/>
      <c r="AH16" s="48"/>
      <c r="AI16" s="48"/>
      <c r="AJ16" s="48"/>
      <c r="AK16" s="48"/>
      <c r="AL16" s="48"/>
      <c r="AM16" s="48"/>
      <c r="AN16" s="48"/>
      <c r="AO16" s="39"/>
      <c r="AP16" s="39"/>
      <c r="AQ16" s="39"/>
      <c r="AR16" s="39"/>
      <c r="AS16" s="39"/>
    </row>
    <row r="17" spans="1:51" ht="12.75" customHeight="1" x14ac:dyDescent="0.2">
      <c r="A17" s="24">
        <v>12</v>
      </c>
      <c r="B17" s="76" t="str">
        <f>E46</f>
        <v>Do</v>
      </c>
      <c r="C17" s="77">
        <v>45260</v>
      </c>
      <c r="D17" s="78" t="str">
        <f>D46</f>
        <v>SSG Algermissen II</v>
      </c>
      <c r="E17" s="79" t="s">
        <v>2</v>
      </c>
      <c r="F17" s="78" t="str">
        <f>D49</f>
        <v>SG Bors./Hars./Achtum I</v>
      </c>
      <c r="G17" s="26"/>
      <c r="H17" s="27"/>
      <c r="I17" s="28"/>
      <c r="J17" s="29"/>
      <c r="K17" s="33"/>
      <c r="L17" s="31" t="str">
        <f>IF($G17+$H17&lt;&gt;4,"",IF($G17&gt;$H17,2,IF($G17=$H17,1,0)))</f>
        <v/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32" t="str">
        <f>IF($G17+$H17&lt;&gt;4,"",2-$L17)</f>
        <v/>
      </c>
      <c r="AE17" s="33" t="str">
        <f>IF(AND(G17&lt;&gt;"",H17&lt;&gt;"",G17+H17&lt;&gt;4),"!!!","")</f>
        <v/>
      </c>
      <c r="AF17" s="48"/>
      <c r="AG17" s="48"/>
      <c r="AH17" s="48"/>
      <c r="AI17" s="48"/>
      <c r="AJ17" s="48"/>
      <c r="AK17" s="48"/>
      <c r="AL17" s="48"/>
      <c r="AM17" s="48"/>
      <c r="AN17" s="48"/>
      <c r="AO17" s="39"/>
      <c r="AP17" s="39"/>
      <c r="AQ17" s="39"/>
      <c r="AR17" s="39"/>
      <c r="AS17" s="39"/>
    </row>
    <row r="18" spans="1:51" ht="12.75" customHeight="1" x14ac:dyDescent="0.2">
      <c r="A18" s="86"/>
      <c r="B18" s="87"/>
      <c r="C18" s="87"/>
      <c r="D18" s="87"/>
      <c r="E18" s="87"/>
      <c r="F18" s="88"/>
      <c r="G18" s="43"/>
      <c r="H18" s="44"/>
      <c r="I18" s="45"/>
      <c r="J18" s="46"/>
      <c r="K18" s="47"/>
      <c r="L18" s="43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46"/>
      <c r="AE18" s="33"/>
      <c r="AF18" s="48"/>
      <c r="AG18" s="48"/>
      <c r="AH18" s="48"/>
      <c r="AI18" s="48"/>
      <c r="AJ18" s="48"/>
      <c r="AK18" s="48"/>
      <c r="AL18" s="48"/>
      <c r="AM18" s="48"/>
      <c r="AN18" s="48"/>
      <c r="AO18" s="39"/>
      <c r="AP18" s="39"/>
      <c r="AQ18" s="39"/>
      <c r="AR18" s="39"/>
      <c r="AS18" s="39"/>
    </row>
    <row r="19" spans="1:51" ht="12.75" customHeight="1" x14ac:dyDescent="0.2">
      <c r="A19" s="24">
        <v>13</v>
      </c>
      <c r="B19" s="76" t="str">
        <f>E46</f>
        <v>Do</v>
      </c>
      <c r="C19" s="77">
        <v>45274</v>
      </c>
      <c r="D19" s="78" t="str">
        <f>D46</f>
        <v>SSG Algermissen II</v>
      </c>
      <c r="E19" s="79" t="s">
        <v>2</v>
      </c>
      <c r="F19" s="78" t="str">
        <f>D47</f>
        <v>FSB Hildesheim II</v>
      </c>
      <c r="G19" s="26"/>
      <c r="H19" s="27"/>
      <c r="I19" s="28"/>
      <c r="J19" s="29"/>
      <c r="K19" s="33"/>
      <c r="L19" s="31" t="str">
        <f>IF($G19+$H19&lt;&gt;4,"",IF($G19&gt;$H19,2,IF($G19=$H19,1,0)))</f>
        <v/>
      </c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32" t="str">
        <f>IF($G19+$H19&lt;&gt;4,"",2-$L19)</f>
        <v/>
      </c>
      <c r="AE19" s="33" t="str">
        <f>IF(AND(G19&lt;&gt;"",H19&lt;&gt;"",G19+H19&lt;&gt;4),"!!!","")</f>
        <v/>
      </c>
      <c r="AF19" s="48"/>
      <c r="AG19" s="48"/>
      <c r="AH19" s="48"/>
      <c r="AI19" s="48"/>
      <c r="AJ19" s="48"/>
      <c r="AK19" s="48"/>
      <c r="AL19" s="48"/>
      <c r="AM19" s="48"/>
      <c r="AN19" s="48"/>
      <c r="AO19" s="39"/>
      <c r="AP19" s="39"/>
      <c r="AQ19" s="39"/>
      <c r="AR19" s="39"/>
      <c r="AS19" s="39"/>
    </row>
    <row r="20" spans="1:51" ht="12.75" customHeight="1" x14ac:dyDescent="0.2">
      <c r="A20" s="24">
        <v>14</v>
      </c>
      <c r="B20" s="10" t="str">
        <f>E49</f>
        <v>Di</v>
      </c>
      <c r="C20" s="14">
        <v>45342</v>
      </c>
      <c r="D20" s="25" t="str">
        <f>D49</f>
        <v>SG Bors./Hars./Achtum I</v>
      </c>
      <c r="E20" s="15" t="s">
        <v>2</v>
      </c>
      <c r="F20" s="25" t="str">
        <f>D45</f>
        <v>MTV Banteln</v>
      </c>
      <c r="G20" s="26">
        <v>3</v>
      </c>
      <c r="H20" s="27">
        <v>1</v>
      </c>
      <c r="I20" s="28">
        <v>93</v>
      </c>
      <c r="J20" s="29">
        <v>79</v>
      </c>
      <c r="K20" s="33"/>
      <c r="L20" s="31">
        <f>IF($G20+$H20&lt;&gt;4,"",IF($G20&gt;$H20,2,IF($G20=$H20,1,0)))</f>
        <v>2</v>
      </c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32">
        <f>IF($G20+$H20&lt;&gt;4,"",2-$L20)</f>
        <v>0</v>
      </c>
      <c r="AE20" s="33" t="str">
        <f>IF(AND(G20&lt;&gt;"",H20&lt;&gt;"",G20+H20&lt;&gt;4),"!!!","")</f>
        <v/>
      </c>
      <c r="AF20" s="48"/>
      <c r="AG20" s="48"/>
      <c r="AH20" s="48"/>
      <c r="AI20" s="48"/>
      <c r="AJ20" s="48"/>
      <c r="AK20" s="48"/>
      <c r="AL20" s="48"/>
      <c r="AM20" s="48"/>
      <c r="AN20" s="48"/>
      <c r="AO20" s="39"/>
      <c r="AP20" s="39"/>
      <c r="AQ20" s="39"/>
      <c r="AR20" s="39"/>
      <c r="AS20" s="39"/>
    </row>
    <row r="21" spans="1:51" ht="12.75" customHeight="1" x14ac:dyDescent="0.2">
      <c r="A21" s="24">
        <v>15</v>
      </c>
      <c r="B21" s="10" t="str">
        <f>E50</f>
        <v>Mo</v>
      </c>
      <c r="C21" s="14">
        <v>45271</v>
      </c>
      <c r="D21" s="25" t="str">
        <f>D50</f>
        <v>SV Hildesia Diekholzen I</v>
      </c>
      <c r="E21" s="15" t="s">
        <v>2</v>
      </c>
      <c r="F21" s="25" t="str">
        <f>D48</f>
        <v>VfV Hildesheim</v>
      </c>
      <c r="G21" s="26">
        <v>2</v>
      </c>
      <c r="H21" s="27">
        <v>2</v>
      </c>
      <c r="I21" s="28">
        <v>88</v>
      </c>
      <c r="J21" s="29">
        <v>89</v>
      </c>
      <c r="K21" s="33"/>
      <c r="L21" s="31">
        <f>IF($G21+$H21&lt;&gt;4,"",IF($G21&gt;$H21,2,IF($G21=$H21,1,0)))</f>
        <v>1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32">
        <f>IF($G21+$H21&lt;&gt;4,"",2-$L21)</f>
        <v>1</v>
      </c>
      <c r="AE21" s="33" t="str">
        <f>IF(AND(G21&lt;&gt;"",H21&lt;&gt;"",G21+H21&lt;&gt;4),"!!!","")</f>
        <v/>
      </c>
      <c r="AF21" s="48"/>
      <c r="AG21" s="48"/>
      <c r="AH21" s="48"/>
      <c r="AI21" s="48"/>
      <c r="AJ21" s="48"/>
      <c r="AK21" s="48"/>
      <c r="AL21" s="48"/>
      <c r="AM21" s="48"/>
      <c r="AN21" s="48"/>
      <c r="AO21" s="39"/>
      <c r="AP21" s="39"/>
      <c r="AQ21" s="39"/>
      <c r="AR21" s="39"/>
      <c r="AS21" s="39"/>
    </row>
    <row r="22" spans="1:51" ht="12.75" customHeight="1" x14ac:dyDescent="0.2">
      <c r="A22" s="86" t="s">
        <v>56</v>
      </c>
      <c r="B22" s="87"/>
      <c r="C22" s="87"/>
      <c r="D22" s="87"/>
      <c r="E22" s="87"/>
      <c r="F22" s="88"/>
      <c r="G22" s="43"/>
      <c r="H22" s="44"/>
      <c r="I22" s="45"/>
      <c r="J22" s="46"/>
      <c r="K22" s="47"/>
      <c r="L22" s="43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46"/>
      <c r="AE22" s="33"/>
    </row>
    <row r="23" spans="1:51" ht="12.75" customHeight="1" x14ac:dyDescent="0.2">
      <c r="A23" s="24">
        <v>16</v>
      </c>
      <c r="B23" s="76" t="str">
        <f>E46</f>
        <v>Do</v>
      </c>
      <c r="C23" s="77">
        <v>45309</v>
      </c>
      <c r="D23" s="78" t="str">
        <f>F3</f>
        <v>SSG Algermissen II</v>
      </c>
      <c r="E23" s="79" t="s">
        <v>2</v>
      </c>
      <c r="F23" s="78" t="str">
        <f>D3</f>
        <v>MTV Banteln</v>
      </c>
      <c r="G23" s="26"/>
      <c r="H23" s="27"/>
      <c r="I23" s="28"/>
      <c r="J23" s="29"/>
      <c r="K23" s="33"/>
      <c r="L23" s="31" t="str">
        <f>IF($G23+$H23&lt;&gt;4,"",IF($G23&gt;$H23,2,IF($G23=$H23,1,0)))</f>
        <v/>
      </c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32" t="str">
        <f>IF($G23+$H23&lt;&gt;4,"",2-$L23)</f>
        <v/>
      </c>
      <c r="AE23" s="33" t="str">
        <f>IF(AND(G23&lt;&gt;"",H23&lt;&gt;"",G23+H23&lt;&gt;4),"!!!","")</f>
        <v/>
      </c>
      <c r="AF23" s="53"/>
      <c r="AG23" s="53"/>
      <c r="AH23" s="53"/>
      <c r="AI23" s="53"/>
      <c r="AJ23" s="53"/>
      <c r="AK23" s="53"/>
      <c r="AL23" s="53"/>
      <c r="AM23" s="53"/>
      <c r="AN23" s="53"/>
      <c r="AO23" s="54"/>
      <c r="AP23" s="54"/>
      <c r="AQ23" s="54"/>
      <c r="AR23" s="54"/>
      <c r="AS23" s="54"/>
      <c r="AT23" s="1"/>
      <c r="AU23" s="1"/>
      <c r="AV23" s="1"/>
      <c r="AW23" s="1"/>
      <c r="AX23" s="1"/>
      <c r="AY23" s="1"/>
    </row>
    <row r="24" spans="1:51" ht="12.75" customHeight="1" x14ac:dyDescent="0.2">
      <c r="A24" s="24">
        <v>17</v>
      </c>
      <c r="B24" s="10" t="str">
        <f>E48</f>
        <v>Di</v>
      </c>
      <c r="C24" s="14">
        <v>45307</v>
      </c>
      <c r="D24" s="25" t="str">
        <f t="shared" ref="D24:D41" si="17">F4</f>
        <v>VfV Hildesheim</v>
      </c>
      <c r="E24" s="15" t="s">
        <v>2</v>
      </c>
      <c r="F24" s="25" t="str">
        <f t="shared" ref="F24:F41" si="18">D4</f>
        <v>FSB Hildesheim II</v>
      </c>
      <c r="G24" s="26">
        <v>3</v>
      </c>
      <c r="H24" s="27">
        <v>1</v>
      </c>
      <c r="I24" s="28">
        <v>98</v>
      </c>
      <c r="J24" s="29">
        <v>84</v>
      </c>
      <c r="K24" s="33"/>
      <c r="L24" s="31">
        <f>IF($G24+$H24&lt;&gt;4,"",IF($G24&gt;$H24,2,IF($G24=$H24,1,0)))</f>
        <v>2</v>
      </c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32">
        <f>IF($G24+$H24&lt;&gt;4,"",2-$L24)</f>
        <v>0</v>
      </c>
      <c r="AE24" s="33" t="str">
        <f>IF(AND(G24&lt;&gt;"",H24&lt;&gt;"",G24+H24&lt;&gt;4),"!!!","")</f>
        <v/>
      </c>
    </row>
    <row r="25" spans="1:51" ht="12.75" customHeight="1" x14ac:dyDescent="0.2">
      <c r="A25" s="24">
        <v>18</v>
      </c>
      <c r="B25" s="10" t="str">
        <f>E50</f>
        <v>Mo</v>
      </c>
      <c r="C25" s="14">
        <v>45306</v>
      </c>
      <c r="D25" s="25" t="str">
        <f t="shared" si="17"/>
        <v>SV Hildesia Diekholzen I</v>
      </c>
      <c r="E25" s="15" t="s">
        <v>2</v>
      </c>
      <c r="F25" s="25" t="str">
        <f t="shared" si="18"/>
        <v>SG Bors./Hars./Achtum I</v>
      </c>
      <c r="G25" s="26">
        <v>2</v>
      </c>
      <c r="H25" s="27">
        <v>2</v>
      </c>
      <c r="I25" s="28">
        <v>88</v>
      </c>
      <c r="J25" s="29">
        <v>96</v>
      </c>
      <c r="K25" s="33"/>
      <c r="L25" s="31">
        <f>IF($G25+$H25&lt;&gt;4,"",IF($G25&gt;$H25,2,IF($G25=$H25,1,0)))</f>
        <v>1</v>
      </c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32">
        <f>IF($G25+$H25&lt;&gt;4,"",2-$L25)</f>
        <v>1</v>
      </c>
      <c r="AE25" s="33" t="str">
        <f>IF(AND(G25&lt;&gt;"",H25&lt;&gt;"",G25+H25&lt;&gt;4),"!!!","")</f>
        <v/>
      </c>
    </row>
    <row r="26" spans="1:51" ht="12.75" customHeight="1" x14ac:dyDescent="0.2">
      <c r="A26" s="86"/>
      <c r="B26" s="87"/>
      <c r="C26" s="87"/>
      <c r="D26" s="87"/>
      <c r="E26" s="87"/>
      <c r="F26" s="88"/>
      <c r="G26" s="43"/>
      <c r="H26" s="44"/>
      <c r="I26" s="45"/>
      <c r="J26" s="46"/>
      <c r="K26" s="47"/>
      <c r="L26" s="43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46"/>
      <c r="AE26" s="33"/>
    </row>
    <row r="27" spans="1:51" ht="12.75" customHeight="1" x14ac:dyDescent="0.2">
      <c r="A27" s="24">
        <v>19</v>
      </c>
      <c r="B27" s="76" t="str">
        <f>E46</f>
        <v>Do</v>
      </c>
      <c r="C27" s="77">
        <v>45323</v>
      </c>
      <c r="D27" s="78" t="str">
        <f t="shared" si="17"/>
        <v>SSG Algermissen II</v>
      </c>
      <c r="E27" s="79" t="s">
        <v>2</v>
      </c>
      <c r="F27" s="78" t="str">
        <f t="shared" si="18"/>
        <v>VfV Hildesheim</v>
      </c>
      <c r="G27" s="26"/>
      <c r="H27" s="27"/>
      <c r="I27" s="28"/>
      <c r="J27" s="29"/>
      <c r="K27" s="33"/>
      <c r="L27" s="31" t="str">
        <f>IF($G27+$H27&lt;&gt;4,"",IF($G27&gt;$H27,2,IF($G27=$H27,1,0)))</f>
        <v/>
      </c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32" t="str">
        <f>IF($G27+$H27&lt;&gt;4,"",2-$L27)</f>
        <v/>
      </c>
      <c r="AE27" s="33" t="str">
        <f>IF(AND(G27&lt;&gt;"",H27&lt;&gt;"",G27+H27&lt;&gt;4),"!!!","")</f>
        <v/>
      </c>
    </row>
    <row r="28" spans="1:51" ht="12.75" customHeight="1" x14ac:dyDescent="0.2">
      <c r="A28" s="24">
        <v>20</v>
      </c>
      <c r="B28" s="10" t="str">
        <f>E49</f>
        <v>Di</v>
      </c>
      <c r="C28" s="14">
        <v>45321</v>
      </c>
      <c r="D28" s="25" t="str">
        <f t="shared" si="17"/>
        <v>SG Bors./Hars./Achtum I</v>
      </c>
      <c r="E28" s="15" t="s">
        <v>2</v>
      </c>
      <c r="F28" s="25" t="str">
        <f>D8</f>
        <v>FSB Hildesheim II</v>
      </c>
      <c r="G28" s="26">
        <v>4</v>
      </c>
      <c r="H28" s="27">
        <v>0</v>
      </c>
      <c r="I28" s="28">
        <v>100</v>
      </c>
      <c r="J28" s="29">
        <v>60</v>
      </c>
      <c r="K28" s="33"/>
      <c r="L28" s="31">
        <f>IF($G28+$H28&lt;&gt;4,"",IF($G28&gt;$H28,2,IF($G28=$H28,1,0)))</f>
        <v>2</v>
      </c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32">
        <f>IF($G28+$H28&lt;&gt;4,"",2-$L28)</f>
        <v>0</v>
      </c>
      <c r="AE28" s="33" t="str">
        <f>IF(AND(AV28&lt;&gt;"",AW28&lt;&gt;"",AV28+AW28&lt;&gt;4),"!!!","")</f>
        <v/>
      </c>
      <c r="AV28" s="26">
        <v>1</v>
      </c>
      <c r="AW28" s="27">
        <v>3</v>
      </c>
      <c r="AX28" s="28">
        <v>83</v>
      </c>
      <c r="AY28" s="29">
        <v>90</v>
      </c>
    </row>
    <row r="29" spans="1:51" ht="12.75" customHeight="1" x14ac:dyDescent="0.2">
      <c r="A29" s="24">
        <v>21</v>
      </c>
      <c r="B29" s="10" t="str">
        <f>E45</f>
        <v>Fr</v>
      </c>
      <c r="C29" s="14">
        <v>45324</v>
      </c>
      <c r="D29" s="25" t="str">
        <f t="shared" si="17"/>
        <v>MTV Banteln</v>
      </c>
      <c r="E29" s="15" t="s">
        <v>2</v>
      </c>
      <c r="F29" s="25" t="str">
        <f t="shared" si="18"/>
        <v>SV Hildesia Diekholzen I</v>
      </c>
      <c r="G29" s="26">
        <v>4</v>
      </c>
      <c r="H29" s="27">
        <v>0</v>
      </c>
      <c r="I29" s="28">
        <v>100</v>
      </c>
      <c r="J29" s="29">
        <v>75</v>
      </c>
      <c r="K29" s="33"/>
      <c r="L29" s="31">
        <f>IF($G29+$H29&lt;&gt;4,"",IF($G29&gt;$H29,2,IF($G29=$H29,1,0)))</f>
        <v>2</v>
      </c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32">
        <f>IF($G29+$H29&lt;&gt;4,"",2-$L29)</f>
        <v>0</v>
      </c>
      <c r="AE29" s="33" t="str">
        <f>IF(AND(G29&lt;&gt;"",H29&lt;&gt;"",G29+H29&lt;&gt;4),"!!!","")</f>
        <v/>
      </c>
    </row>
    <row r="30" spans="1:51" ht="12.75" customHeight="1" x14ac:dyDescent="0.2">
      <c r="A30" s="7"/>
      <c r="B30" s="55"/>
      <c r="C30" s="56"/>
      <c r="D30" s="56"/>
      <c r="E30" s="56"/>
      <c r="F30" s="56"/>
      <c r="G30" s="43"/>
      <c r="H30" s="44"/>
      <c r="I30" s="45"/>
      <c r="J30" s="46"/>
      <c r="K30" s="47"/>
      <c r="L30" s="43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46"/>
      <c r="AE30" s="33"/>
    </row>
    <row r="31" spans="1:51" ht="12.75" customHeight="1" x14ac:dyDescent="0.2">
      <c r="A31" s="24">
        <v>22</v>
      </c>
      <c r="B31" s="76" t="str">
        <f>E50</f>
        <v>Mo</v>
      </c>
      <c r="C31" s="77">
        <v>45334</v>
      </c>
      <c r="D31" s="78" t="str">
        <f t="shared" si="17"/>
        <v>SV Hildesia Diekholzen I</v>
      </c>
      <c r="E31" s="79" t="s">
        <v>2</v>
      </c>
      <c r="F31" s="78" t="str">
        <f t="shared" si="18"/>
        <v>SSG Algermissen II</v>
      </c>
      <c r="G31" s="26"/>
      <c r="H31" s="27"/>
      <c r="I31" s="28"/>
      <c r="J31" s="29"/>
      <c r="K31" s="33"/>
      <c r="L31" s="31" t="str">
        <f>IF($G31+$H31&lt;&gt;4,"",IF($G31&gt;$H31,2,IF($G31=$H31,1,0)))</f>
        <v/>
      </c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32" t="str">
        <f>IF($G31+$H31&lt;&gt;4,"",2-$L31)</f>
        <v/>
      </c>
      <c r="AE31" s="33" t="str">
        <f>IF(AND(G31&lt;&gt;"",H31&lt;&gt;"",G31+H31&lt;&gt;4),"!!!","")</f>
        <v/>
      </c>
    </row>
    <row r="32" spans="1:51" ht="12.75" customHeight="1" x14ac:dyDescent="0.2">
      <c r="A32" s="24">
        <v>23</v>
      </c>
      <c r="B32" s="10" t="str">
        <f>E48</f>
        <v>Di</v>
      </c>
      <c r="C32" s="14">
        <v>45335</v>
      </c>
      <c r="D32" s="25" t="str">
        <f t="shared" si="17"/>
        <v>VfV Hildesheim</v>
      </c>
      <c r="E32" s="15" t="s">
        <v>2</v>
      </c>
      <c r="F32" s="25" t="str">
        <f t="shared" si="18"/>
        <v>SG Bors./Hars./Achtum I</v>
      </c>
      <c r="G32" s="26">
        <v>3</v>
      </c>
      <c r="H32" s="27">
        <v>1</v>
      </c>
      <c r="I32" s="28">
        <v>98</v>
      </c>
      <c r="J32" s="29">
        <v>71</v>
      </c>
      <c r="K32" s="33"/>
      <c r="L32" s="31">
        <f>IF($G32+$H32&lt;&gt;4,"",IF($G32&gt;$H32,2,IF($G32=$H32,1,0)))</f>
        <v>2</v>
      </c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32">
        <f>IF($G32+$H32&lt;&gt;4,"",2-$L32)</f>
        <v>0</v>
      </c>
      <c r="AE32" s="33" t="str">
        <f>IF(AND(G32&lt;&gt;"",H32&lt;&gt;"",G32+H32&lt;&gt;4),"!!!","")</f>
        <v/>
      </c>
    </row>
    <row r="33" spans="1:51" ht="12.75" customHeight="1" x14ac:dyDescent="0.2">
      <c r="A33" s="24">
        <v>24</v>
      </c>
      <c r="B33" s="10" t="str">
        <f>E47</f>
        <v>Mo</v>
      </c>
      <c r="C33" s="14">
        <v>45334</v>
      </c>
      <c r="D33" s="25" t="str">
        <f t="shared" si="17"/>
        <v>FSB Hildesheim II</v>
      </c>
      <c r="E33" s="15" t="s">
        <v>2</v>
      </c>
      <c r="F33" s="25" t="str">
        <f t="shared" si="18"/>
        <v>MTV Banteln</v>
      </c>
      <c r="G33" s="26">
        <v>2</v>
      </c>
      <c r="H33" s="27">
        <v>2</v>
      </c>
      <c r="I33" s="28">
        <v>93</v>
      </c>
      <c r="J33" s="29">
        <v>88</v>
      </c>
      <c r="K33" s="33"/>
      <c r="L33" s="31">
        <f>IF($G33+$H33&lt;&gt;4,"",IF($G33&gt;$H33,2,IF($G33=$H33,1,0)))</f>
        <v>1</v>
      </c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32">
        <f>IF($G33+$H33&lt;&gt;4,"",2-$L33)</f>
        <v>1</v>
      </c>
      <c r="AE33" s="33" t="str">
        <f>IF(AND(G33&lt;&gt;"",H33&lt;&gt;"",G33+H33&lt;&gt;4),"!!!","")</f>
        <v/>
      </c>
    </row>
    <row r="34" spans="1:51" ht="12.75" customHeight="1" x14ac:dyDescent="0.2">
      <c r="A34" s="7"/>
      <c r="B34" s="55"/>
      <c r="C34" s="57"/>
      <c r="D34" s="57"/>
      <c r="E34" s="57"/>
      <c r="F34" s="57"/>
      <c r="G34" s="43"/>
      <c r="H34" s="44"/>
      <c r="I34" s="45"/>
      <c r="J34" s="46"/>
      <c r="K34" s="47"/>
      <c r="L34" s="43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46"/>
      <c r="AE34" s="33"/>
    </row>
    <row r="35" spans="1:51" ht="12.75" customHeight="1" x14ac:dyDescent="0.2">
      <c r="A35" s="24">
        <v>25</v>
      </c>
      <c r="B35" s="10" t="str">
        <f>E45</f>
        <v>Fr</v>
      </c>
      <c r="C35" s="14">
        <v>45352</v>
      </c>
      <c r="D35" s="25" t="str">
        <f t="shared" si="17"/>
        <v>MTV Banteln</v>
      </c>
      <c r="E35" s="15" t="s">
        <v>2</v>
      </c>
      <c r="F35" s="25" t="str">
        <f t="shared" si="18"/>
        <v>VfV Hildesheim</v>
      </c>
      <c r="G35" s="26">
        <v>2</v>
      </c>
      <c r="H35" s="27">
        <v>2</v>
      </c>
      <c r="I35" s="28">
        <v>89</v>
      </c>
      <c r="J35" s="29">
        <v>97</v>
      </c>
      <c r="K35" s="33"/>
      <c r="L35" s="31">
        <f>IF($G35+$H35&lt;&gt;4,"",IF($G35&gt;$H35,2,IF($G35=$H35,1,0)))</f>
        <v>1</v>
      </c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32">
        <f>IF($G35+$H35&lt;&gt;4,"",2-$L35)</f>
        <v>1</v>
      </c>
      <c r="AE35" s="33" t="str">
        <f>IF(AND(G35&lt;&gt;"",H35&lt;&gt;"",G35+H35&lt;&gt;4),"!!!","")</f>
        <v/>
      </c>
    </row>
    <row r="36" spans="1:51" ht="12.75" customHeight="1" x14ac:dyDescent="0.2">
      <c r="A36" s="24">
        <v>26</v>
      </c>
      <c r="B36" s="10" t="str">
        <f>E50</f>
        <v>Mo</v>
      </c>
      <c r="C36" s="14">
        <v>45348</v>
      </c>
      <c r="D36" s="25" t="str">
        <f t="shared" si="17"/>
        <v>SV Hildesia Diekholzen I</v>
      </c>
      <c r="E36" s="15" t="s">
        <v>2</v>
      </c>
      <c r="F36" s="25" t="str">
        <f t="shared" si="18"/>
        <v>FSB Hildesheim II</v>
      </c>
      <c r="G36" s="26">
        <v>4</v>
      </c>
      <c r="H36" s="27">
        <v>0</v>
      </c>
      <c r="I36" s="28">
        <v>100</v>
      </c>
      <c r="J36" s="29">
        <v>70</v>
      </c>
      <c r="K36" s="33"/>
      <c r="L36" s="31">
        <f>IF($G36+$H36&lt;&gt;4,"",IF($G36&gt;$H36,2,IF($G36=$H36,1,0)))</f>
        <v>2</v>
      </c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32">
        <f>IF($G36+$H36&lt;&gt;4,"",2-$L36)</f>
        <v>0</v>
      </c>
      <c r="AE36" s="33" t="str">
        <f>IF(AND(G36&lt;&gt;"",H36&lt;&gt;"",G36+H36&lt;&gt;4),"!!!","")</f>
        <v/>
      </c>
    </row>
    <row r="37" spans="1:51" ht="12.75" customHeight="1" x14ac:dyDescent="0.2">
      <c r="A37" s="24">
        <v>27</v>
      </c>
      <c r="B37" s="76" t="str">
        <f>E49</f>
        <v>Di</v>
      </c>
      <c r="C37" s="77">
        <v>45349</v>
      </c>
      <c r="D37" s="78" t="str">
        <f t="shared" si="17"/>
        <v>SG Bors./Hars./Achtum I</v>
      </c>
      <c r="E37" s="79" t="s">
        <v>2</v>
      </c>
      <c r="F37" s="78" t="str">
        <f t="shared" si="18"/>
        <v>SSG Algermissen II</v>
      </c>
      <c r="G37" s="26"/>
      <c r="H37" s="27"/>
      <c r="I37" s="28"/>
      <c r="J37" s="29"/>
      <c r="K37" s="33"/>
      <c r="L37" s="31" t="str">
        <f>IF($G37+$H37&lt;&gt;4,"",IF($G37&gt;$H37,2,IF($G37=$H37,1,0)))</f>
        <v/>
      </c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32" t="str">
        <f>IF($G37+$H37&lt;&gt;4,"",2-$L37)</f>
        <v/>
      </c>
      <c r="AE37" s="33" t="str">
        <f>IF(AND(G37&lt;&gt;"",H37&lt;&gt;"",G37+H37&lt;&gt;4),"!!!","")</f>
        <v/>
      </c>
    </row>
    <row r="38" spans="1:51" ht="12.75" customHeight="1" x14ac:dyDescent="0.2">
      <c r="A38" s="58"/>
      <c r="B38" s="59"/>
      <c r="C38" s="56"/>
      <c r="D38" s="56"/>
      <c r="E38" s="56"/>
      <c r="F38" s="56"/>
      <c r="G38" s="43"/>
      <c r="H38" s="44"/>
      <c r="I38" s="45"/>
      <c r="J38" s="46"/>
      <c r="K38" s="47"/>
      <c r="L38" s="43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46"/>
      <c r="AE38" s="33"/>
    </row>
    <row r="39" spans="1:51" ht="12.75" customHeight="1" x14ac:dyDescent="0.2">
      <c r="A39" s="24">
        <v>28</v>
      </c>
      <c r="B39" s="76" t="str">
        <f>E47</f>
        <v>Mo</v>
      </c>
      <c r="C39" s="77">
        <v>45362</v>
      </c>
      <c r="D39" s="78" t="str">
        <f t="shared" si="17"/>
        <v>FSB Hildesheim II</v>
      </c>
      <c r="E39" s="79" t="s">
        <v>2</v>
      </c>
      <c r="F39" s="78" t="str">
        <f t="shared" si="18"/>
        <v>SSG Algermissen II</v>
      </c>
      <c r="G39" s="26"/>
      <c r="H39" s="27"/>
      <c r="I39" s="28"/>
      <c r="J39" s="29"/>
      <c r="K39" s="33"/>
      <c r="L39" s="31" t="str">
        <f>IF($G39+$H39&lt;&gt;4,"",IF($G39&gt;$H39,2,IF($G39=$H39,1,0)))</f>
        <v/>
      </c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32" t="str">
        <f>IF($G39+$H39&lt;&gt;4,"",2-$L39)</f>
        <v/>
      </c>
      <c r="AE39" s="33" t="str">
        <f>IF(AND(G39&lt;&gt;"",H39&lt;&gt;"",G39+H39&lt;&gt;4),"!!!","")</f>
        <v/>
      </c>
    </row>
    <row r="40" spans="1:51" ht="12.75" customHeight="1" x14ac:dyDescent="0.2">
      <c r="A40" s="24">
        <v>29</v>
      </c>
      <c r="B40" s="10" t="str">
        <f>E45</f>
        <v>Fr</v>
      </c>
      <c r="C40" s="14">
        <v>45366</v>
      </c>
      <c r="D40" s="25" t="str">
        <f t="shared" si="17"/>
        <v>MTV Banteln</v>
      </c>
      <c r="E40" s="15" t="s">
        <v>2</v>
      </c>
      <c r="F40" s="25" t="str">
        <f t="shared" si="18"/>
        <v>SG Bors./Hars./Achtum I</v>
      </c>
      <c r="G40" s="26">
        <v>1</v>
      </c>
      <c r="H40" s="27">
        <v>3</v>
      </c>
      <c r="I40" s="28">
        <v>84</v>
      </c>
      <c r="J40" s="29">
        <v>92</v>
      </c>
      <c r="K40" s="33"/>
      <c r="L40" s="31">
        <f>IF($G40+$H40&lt;&gt;4,"",IF($G40&gt;$H40,2,IF($G40=$H40,1,0)))</f>
        <v>0</v>
      </c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32">
        <f>IF($G40+$H40&lt;&gt;4,"",2-$L40)</f>
        <v>2</v>
      </c>
      <c r="AE40" s="33" t="str">
        <f>IF(AND(G40&lt;&gt;"",H40&lt;&gt;"",G40+H40&lt;&gt;4),"!!!","")</f>
        <v/>
      </c>
    </row>
    <row r="41" spans="1:51" ht="12.75" customHeight="1" x14ac:dyDescent="0.2">
      <c r="A41" s="24">
        <v>30</v>
      </c>
      <c r="B41" s="10" t="str">
        <f>E48</f>
        <v>Di</v>
      </c>
      <c r="C41" s="14">
        <v>45363</v>
      </c>
      <c r="D41" s="25" t="str">
        <f t="shared" si="17"/>
        <v>VfV Hildesheim</v>
      </c>
      <c r="E41" s="15" t="s">
        <v>2</v>
      </c>
      <c r="F41" s="25" t="str">
        <f t="shared" si="18"/>
        <v>SV Hildesia Diekholzen I</v>
      </c>
      <c r="G41" s="26">
        <v>1</v>
      </c>
      <c r="H41" s="27">
        <v>3</v>
      </c>
      <c r="I41" s="28">
        <v>85</v>
      </c>
      <c r="J41" s="29">
        <v>98</v>
      </c>
      <c r="K41" s="33"/>
      <c r="L41" s="31">
        <f>IF($G41+$H41&lt;&gt;4,"",IF($G41&gt;$H41,2,IF($G41=$H41,1,0)))</f>
        <v>0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32">
        <f>IF($G41+$H41&lt;&gt;4,"",2-$L41)</f>
        <v>2</v>
      </c>
      <c r="AE41" s="33" t="str">
        <f>IF(AND(G41&lt;&gt;"",H41&lt;&gt;"",G41+H41&lt;&gt;4),"!!!","")</f>
        <v/>
      </c>
    </row>
    <row r="42" spans="1:51" ht="4.5" customHeight="1" x14ac:dyDescent="0.2">
      <c r="A42" s="48"/>
      <c r="B42" s="48"/>
      <c r="C42" s="60"/>
      <c r="D42" s="52"/>
    </row>
    <row r="43" spans="1:51" s="1" customFormat="1" ht="10.5" customHeight="1" x14ac:dyDescent="0.2">
      <c r="A43" s="51" t="s">
        <v>10</v>
      </c>
      <c r="B43" s="61"/>
      <c r="C43" s="61"/>
      <c r="D43" s="61"/>
      <c r="E43" s="61"/>
      <c r="F43" s="61"/>
      <c r="G43" s="111">
        <f>SUM(G3:H42)</f>
        <v>80</v>
      </c>
      <c r="H43" s="111"/>
      <c r="I43" s="111">
        <f>SUM(I3:J42)</f>
        <v>3481</v>
      </c>
      <c r="J43" s="111"/>
      <c r="K43" s="61"/>
      <c r="L43" s="111">
        <f>SUM(L3:AD42)</f>
        <v>40</v>
      </c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54"/>
      <c r="AF43" s="52"/>
      <c r="AG43" s="52"/>
      <c r="AH43" s="52"/>
      <c r="AI43" s="52"/>
      <c r="AJ43" s="52"/>
      <c r="AK43" s="52"/>
      <c r="AL43" s="52"/>
      <c r="AM43" s="52"/>
      <c r="AN43" s="52"/>
      <c r="AO43" s="30"/>
      <c r="AP43" s="30"/>
      <c r="AQ43" s="30"/>
      <c r="AR43" s="30"/>
      <c r="AS43" s="30"/>
      <c r="AT43"/>
      <c r="AU43"/>
      <c r="AV43"/>
      <c r="AW43"/>
      <c r="AX43"/>
      <c r="AY43"/>
    </row>
    <row r="44" spans="1:51" ht="4.5" customHeight="1" x14ac:dyDescent="0.2"/>
    <row r="45" spans="1:51" ht="11.25" customHeight="1" x14ac:dyDescent="0.2">
      <c r="A45" s="9" t="s">
        <v>21</v>
      </c>
      <c r="B45" s="62"/>
      <c r="C45" s="63"/>
      <c r="D45" s="8" t="s">
        <v>43</v>
      </c>
      <c r="E45" s="8" t="s">
        <v>31</v>
      </c>
      <c r="AU45" s="64" t="s">
        <v>23</v>
      </c>
      <c r="AV45" s="65"/>
      <c r="AW45" s="65"/>
      <c r="AX45" s="65"/>
      <c r="AY45" s="66"/>
    </row>
    <row r="46" spans="1:51" ht="11.25" customHeight="1" x14ac:dyDescent="0.2">
      <c r="A46" s="67"/>
      <c r="B46" s="67"/>
      <c r="C46" s="68"/>
      <c r="D46" s="8" t="s">
        <v>44</v>
      </c>
      <c r="E46" s="8" t="s">
        <v>30</v>
      </c>
      <c r="AU46" s="69" t="s">
        <v>24</v>
      </c>
      <c r="AV46" s="70"/>
      <c r="AW46" s="70"/>
      <c r="AX46" s="70"/>
      <c r="AY46" s="71"/>
    </row>
    <row r="47" spans="1:51" ht="11.25" customHeight="1" x14ac:dyDescent="0.2">
      <c r="A47" s="52"/>
      <c r="B47" s="52"/>
      <c r="C47" s="72"/>
      <c r="D47" s="8" t="s">
        <v>46</v>
      </c>
      <c r="E47" s="8" t="s">
        <v>29</v>
      </c>
      <c r="AU47" s="69" t="s">
        <v>25</v>
      </c>
      <c r="AV47" s="70"/>
      <c r="AW47" s="70"/>
      <c r="AX47" s="70"/>
      <c r="AY47" s="71"/>
    </row>
    <row r="48" spans="1:51" ht="11.25" customHeight="1" x14ac:dyDescent="0.2">
      <c r="A48" s="52"/>
      <c r="B48" s="52"/>
      <c r="C48" s="72"/>
      <c r="D48" s="8" t="s">
        <v>40</v>
      </c>
      <c r="E48" s="8" t="s">
        <v>32</v>
      </c>
      <c r="AU48" s="69" t="s">
        <v>26</v>
      </c>
      <c r="AV48" s="70"/>
      <c r="AW48" s="70"/>
      <c r="AX48" s="70"/>
      <c r="AY48" s="71"/>
    </row>
    <row r="49" spans="1:51" ht="11.25" customHeight="1" x14ac:dyDescent="0.2">
      <c r="A49" s="52"/>
      <c r="B49" s="52"/>
      <c r="C49" s="72"/>
      <c r="D49" s="8" t="s">
        <v>47</v>
      </c>
      <c r="E49" s="8" t="s">
        <v>32</v>
      </c>
      <c r="AU49" s="73" t="s">
        <v>28</v>
      </c>
      <c r="AV49" s="74"/>
      <c r="AW49" s="74"/>
      <c r="AX49" s="74"/>
      <c r="AY49" s="75"/>
    </row>
    <row r="50" spans="1:51" ht="11.25" customHeight="1" x14ac:dyDescent="0.2">
      <c r="A50" s="52"/>
      <c r="B50" s="52"/>
      <c r="C50" s="72"/>
      <c r="D50" s="8" t="s">
        <v>50</v>
      </c>
      <c r="E50" s="8" t="s">
        <v>29</v>
      </c>
    </row>
  </sheetData>
  <mergeCells count="18">
    <mergeCell ref="D2:F2"/>
    <mergeCell ref="G2:H2"/>
    <mergeCell ref="I2:J2"/>
    <mergeCell ref="L2:AD2"/>
    <mergeCell ref="A1:F1"/>
    <mergeCell ref="G1:J1"/>
    <mergeCell ref="L1:AD1"/>
    <mergeCell ref="AF1:AR1"/>
    <mergeCell ref="AT1:AY1"/>
    <mergeCell ref="G43:H43"/>
    <mergeCell ref="I43:J43"/>
    <mergeCell ref="L43:AD43"/>
    <mergeCell ref="A26:F26"/>
    <mergeCell ref="A6:F6"/>
    <mergeCell ref="A10:F10"/>
    <mergeCell ref="A14:F14"/>
    <mergeCell ref="A18:F18"/>
    <mergeCell ref="A22:F22"/>
  </mergeCells>
  <pageMargins left="0.77" right="0.19685039370078741" top="0.78" bottom="0.38" header="0.51181102362204722" footer="0.31"/>
  <pageSetup paperSize="9" scale="85" orientation="landscape" r:id="rId1"/>
  <headerFooter alignWithMargins="0"/>
  <webPublishItems count="2">
    <webPublishItem id="6198" divId="Tabelle_2023_2024_6198" sourceType="range" sourceRef="A1:J41" destinationFile="W:\Daten\Dokumente\MAGIX\WEB\hobby-volleyball_web_files\StaffelB-Dateien2024.htm" autoRepublish="1"/>
    <webPublishItem id="11365" divId="Tabelle_2023_2024_11365" sourceType="range" sourceRef="AT1:AY8" destinationFile="W:\Daten\Dokumente\MAGIX\WEB\hobby-volleyball_web_files\StaffelBT-Dateien2024.htm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tabSelected="1" zoomScale="95" workbookViewId="0">
      <pane ySplit="2" topLeftCell="A3" activePane="bottomLeft" state="frozen"/>
      <selection sqref="A1:F1"/>
      <selection pane="bottomLeft" activeCell="AD16" sqref="AD16"/>
    </sheetView>
  </sheetViews>
  <sheetFormatPr baseColWidth="10" defaultRowHeight="12.75" x14ac:dyDescent="0.2"/>
  <cols>
    <col min="1" max="1" width="5.5703125" style="2" customWidth="1"/>
    <col min="2" max="2" width="3.7109375" style="2" customWidth="1"/>
    <col min="3" max="3" width="10.5703125" style="2" customWidth="1"/>
    <col min="4" max="4" width="20.7109375" style="2" customWidth="1"/>
    <col min="5" max="5" width="3.7109375" style="2" customWidth="1"/>
    <col min="6" max="6" width="20.7109375" style="2" customWidth="1"/>
    <col min="7" max="8" width="5.7109375" style="48" customWidth="1"/>
    <col min="9" max="10" width="6.7109375" style="52" customWidth="1"/>
    <col min="11" max="11" width="0.7109375" style="52" customWidth="1"/>
    <col min="12" max="13" width="6" style="52" customWidth="1"/>
    <col min="14" max="14" width="3.7109375" style="30" customWidth="1"/>
    <col min="15" max="15" width="5.140625" style="52" hidden="1" customWidth="1"/>
    <col min="16" max="16" width="20.7109375" style="52" hidden="1" customWidth="1"/>
    <col min="17" max="17" width="5.85546875" style="52" hidden="1" customWidth="1"/>
    <col min="18" max="19" width="5.5703125" style="52" hidden="1" customWidth="1"/>
    <col min="20" max="20" width="6.5703125" style="52" hidden="1" customWidth="1"/>
    <col min="21" max="23" width="5.5703125" style="52" hidden="1" customWidth="1"/>
    <col min="24" max="25" width="5.5703125" style="30" hidden="1" customWidth="1"/>
    <col min="26" max="26" width="6.5703125" style="30" hidden="1" customWidth="1"/>
    <col min="27" max="27" width="9.5703125" style="30" hidden="1" customWidth="1"/>
    <col min="28" max="28" width="1.5703125" style="30" hidden="1" customWidth="1"/>
    <col min="29" max="29" width="5.42578125" customWidth="1"/>
    <col min="30" max="30" width="20.5703125" bestFit="1" customWidth="1"/>
    <col min="31" max="31" width="5.85546875" customWidth="1"/>
    <col min="32" max="34" width="8.42578125" customWidth="1"/>
    <col min="35" max="35" width="11.42578125" customWidth="1"/>
  </cols>
  <sheetData>
    <row r="1" spans="1:38" s="3" customFormat="1" ht="19.5" customHeight="1" x14ac:dyDescent="0.2">
      <c r="A1" s="97" t="s">
        <v>55</v>
      </c>
      <c r="B1" s="98"/>
      <c r="C1" s="98"/>
      <c r="D1" s="98"/>
      <c r="E1" s="98"/>
      <c r="F1" s="99"/>
      <c r="G1" s="94" t="s">
        <v>11</v>
      </c>
      <c r="H1" s="95"/>
      <c r="I1" s="95"/>
      <c r="J1" s="96"/>
      <c r="K1" s="16"/>
      <c r="L1" s="100" t="s">
        <v>19</v>
      </c>
      <c r="M1" s="101"/>
      <c r="N1" s="17"/>
      <c r="O1" s="105" t="s">
        <v>20</v>
      </c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7"/>
      <c r="AB1" s="18"/>
      <c r="AC1" s="108" t="s">
        <v>61</v>
      </c>
      <c r="AD1" s="109"/>
      <c r="AE1" s="109"/>
      <c r="AF1" s="109"/>
      <c r="AG1" s="109"/>
      <c r="AH1" s="110"/>
      <c r="AI1" s="19"/>
      <c r="AJ1" s="19"/>
      <c r="AK1" s="19"/>
      <c r="AL1" s="19"/>
    </row>
    <row r="2" spans="1:38" s="19" customFormat="1" ht="24.75" customHeight="1" x14ac:dyDescent="0.2">
      <c r="A2" s="11" t="s">
        <v>0</v>
      </c>
      <c r="B2" s="12" t="s">
        <v>27</v>
      </c>
      <c r="C2" s="13" t="s">
        <v>1</v>
      </c>
      <c r="D2" s="89" t="str">
        <f>IF(D45="","Bitte zuerst die 6 Mannschaftsnamen unten ab Zeile 45 eingeben","Spielpaarungen")</f>
        <v>Spielpaarungen</v>
      </c>
      <c r="E2" s="89"/>
      <c r="F2" s="89"/>
      <c r="G2" s="112" t="s">
        <v>5</v>
      </c>
      <c r="H2" s="113"/>
      <c r="I2" s="90" t="s">
        <v>6</v>
      </c>
      <c r="J2" s="91"/>
      <c r="K2" s="20"/>
      <c r="L2" s="92" t="s">
        <v>3</v>
      </c>
      <c r="M2" s="93"/>
      <c r="N2" s="20"/>
      <c r="O2" s="21" t="s">
        <v>7</v>
      </c>
      <c r="P2" s="21" t="s">
        <v>8</v>
      </c>
      <c r="Q2" s="21" t="s">
        <v>22</v>
      </c>
      <c r="R2" s="4" t="s">
        <v>14</v>
      </c>
      <c r="S2" s="5" t="s">
        <v>15</v>
      </c>
      <c r="T2" s="21" t="s">
        <v>3</v>
      </c>
      <c r="U2" s="4" t="s">
        <v>12</v>
      </c>
      <c r="V2" s="5" t="s">
        <v>13</v>
      </c>
      <c r="W2" s="21" t="s">
        <v>4</v>
      </c>
      <c r="X2" s="5" t="s">
        <v>16</v>
      </c>
      <c r="Y2" s="5" t="s">
        <v>17</v>
      </c>
      <c r="Z2" s="21" t="s">
        <v>9</v>
      </c>
      <c r="AA2" s="6" t="s">
        <v>18</v>
      </c>
      <c r="AB2" s="22"/>
      <c r="AC2" s="23" t="s">
        <v>7</v>
      </c>
      <c r="AD2" s="23" t="s">
        <v>8</v>
      </c>
      <c r="AE2" s="23" t="s">
        <v>22</v>
      </c>
      <c r="AF2" s="23" t="s">
        <v>3</v>
      </c>
      <c r="AG2" s="23" t="s">
        <v>4</v>
      </c>
      <c r="AH2" s="23" t="s">
        <v>9</v>
      </c>
    </row>
    <row r="3" spans="1:38" ht="12.75" customHeight="1" x14ac:dyDescent="0.2">
      <c r="A3" s="24">
        <v>1</v>
      </c>
      <c r="B3" s="10" t="str">
        <f>E45</f>
        <v>Fr</v>
      </c>
      <c r="C3" s="14">
        <v>45275</v>
      </c>
      <c r="D3" s="25" t="str">
        <f>D45</f>
        <v>TuS Holle/Grasdorf</v>
      </c>
      <c r="E3" s="15" t="s">
        <v>2</v>
      </c>
      <c r="F3" s="25" t="str">
        <f>D46</f>
        <v>SG Sarstedt / Bledeln</v>
      </c>
      <c r="G3" s="26">
        <v>2</v>
      </c>
      <c r="H3" s="27">
        <v>2</v>
      </c>
      <c r="I3" s="28">
        <v>95</v>
      </c>
      <c r="J3" s="29">
        <v>90</v>
      </c>
      <c r="K3" s="30"/>
      <c r="L3" s="31">
        <f>IF($G3+$H3&lt;&gt;4,"",IF($G3&gt;$H3,2,IF($G3=$H3,1,0)))</f>
        <v>1</v>
      </c>
      <c r="M3" s="32">
        <f>IF($G3+$H3&lt;&gt;4,"",2-$L3)</f>
        <v>1</v>
      </c>
      <c r="N3" s="33" t="str">
        <f>IF(AND(G3&lt;&gt;"",H3&lt;&gt;"",G3+H3&lt;&gt;4),"!!!","")</f>
        <v/>
      </c>
      <c r="O3" s="34">
        <f t="shared" ref="O3:O8" si="0">RANK(AA3,$AA$3:$AA$8)</f>
        <v>2</v>
      </c>
      <c r="P3" s="35" t="str">
        <f t="shared" ref="P3:P8" si="1">D45</f>
        <v>TuS Holle/Grasdorf</v>
      </c>
      <c r="Q3" s="34">
        <f t="shared" ref="Q3:Q8" si="2">(R3+S3)/2</f>
        <v>10</v>
      </c>
      <c r="R3" s="36">
        <f t="shared" ref="R3:R8" si="3">SUMIF($D$3:$D$41,$P3,$L$3:$L$41)+SUMIF($F$3:$F$41,$P3,$M$3:$M$41)</f>
        <v>14</v>
      </c>
      <c r="S3" s="37">
        <f t="shared" ref="S3:S8" si="4">SUMIF($D$3:$D$41,$P3,$M$3:$M$41)+SUMIF($F$3:$F$41,$P3,$L$3:$L$41)</f>
        <v>6</v>
      </c>
      <c r="T3" s="34" t="str">
        <f t="shared" ref="T3:T8" si="5">R3&amp;" : "&amp;S3</f>
        <v>14 : 6</v>
      </c>
      <c r="U3" s="36">
        <f t="shared" ref="U3:U8" si="6">SUMIF($D$3:$D$41,$P3,$G$3:$G$41)+SUMIF($F$3:$F$41,$P3,$H$3:$H$41)</f>
        <v>28</v>
      </c>
      <c r="V3" s="37">
        <f t="shared" ref="V3:V8" si="7">SUMIF($D$3:$D$41,$P3,$H$3:$H$41)+SUMIF($F$3:$F$41,$P3,$G$3:$G$41)</f>
        <v>12</v>
      </c>
      <c r="W3" s="34" t="str">
        <f t="shared" ref="W3:W8" si="8">U3&amp;" : "&amp;V3</f>
        <v>28 : 12</v>
      </c>
      <c r="X3" s="36">
        <f t="shared" ref="X3:X8" si="9">SUMIF($D$3:$D$41,$P3,$I$3:$I$41)+SUMIF($F$3:$F$41,$P3,$J$3:$J$41)</f>
        <v>934</v>
      </c>
      <c r="Y3" s="37">
        <f t="shared" ref="Y3:Y8" si="10">SUMIF($D$3:$D$41,$P3,$J$3:$J$41)+SUMIF($F$3:$F$41,$P3,$I$3:$I$41)</f>
        <v>748</v>
      </c>
      <c r="Z3" s="34" t="str">
        <f t="shared" ref="Z3:Z8" si="11">X3&amp;" : "&amp;Y3</f>
        <v>934 : 748</v>
      </c>
      <c r="AA3" s="38">
        <f t="shared" ref="AA3:AA8" si="12">R3*1000000000+(R3-S3)*10000000+(U3-V3)*10000+(X3-Y3)-ROW(P3)/100</f>
        <v>14080160185.969999</v>
      </c>
      <c r="AB3" s="39"/>
      <c r="AC3" s="40">
        <v>1</v>
      </c>
      <c r="AD3" s="41" t="str">
        <f>VLOOKUP($AC3,$O$3:$P$8,2,FALSE)</f>
        <v>SV Hildesia Diekholzen II</v>
      </c>
      <c r="AE3" s="40">
        <f t="shared" ref="AE3:AE8" si="13">VLOOKUP($AC3,$O$3:$Z$8,3,FALSE)</f>
        <v>10</v>
      </c>
      <c r="AF3" s="40" t="str">
        <f t="shared" ref="AF3:AF8" si="14">VLOOKUP($AC3,$O$3:$Z$8,6,FALSE)</f>
        <v>16 : 4</v>
      </c>
      <c r="AG3" s="40" t="str">
        <f t="shared" ref="AG3:AG8" si="15">VLOOKUP($AC3,$O$3:$Z$8,9,FALSE)</f>
        <v>29 : 11</v>
      </c>
      <c r="AH3" s="40" t="str">
        <f t="shared" ref="AH3:AH8" si="16">VLOOKUP($AC3,$O$3:$Z$8,12,FALSE)</f>
        <v>914 : 786</v>
      </c>
    </row>
    <row r="4" spans="1:38" ht="12.75" customHeight="1" x14ac:dyDescent="0.2">
      <c r="A4" s="24">
        <v>2</v>
      </c>
      <c r="B4" s="10" t="str">
        <f>E47</f>
        <v>Di</v>
      </c>
      <c r="C4" s="14">
        <v>45188</v>
      </c>
      <c r="D4" s="25" t="str">
        <f>D$47</f>
        <v>SV Mehle</v>
      </c>
      <c r="E4" s="15" t="s">
        <v>2</v>
      </c>
      <c r="F4" s="25" t="str">
        <f>D48</f>
        <v>TSV Sibbesse</v>
      </c>
      <c r="G4" s="26">
        <v>0</v>
      </c>
      <c r="H4" s="27">
        <v>4</v>
      </c>
      <c r="I4" s="28">
        <v>45</v>
      </c>
      <c r="J4" s="29">
        <v>100</v>
      </c>
      <c r="K4" s="33"/>
      <c r="L4" s="31">
        <f>IF($G4+$H4&lt;&gt;4,"",IF($G4&gt;$H4,2,IF($G4=$H4,1,0)))</f>
        <v>0</v>
      </c>
      <c r="M4" s="32">
        <f>IF($G4+$H4&lt;&gt;4,"",2-$L4)</f>
        <v>2</v>
      </c>
      <c r="N4" s="33" t="str">
        <f>IF(AND(G4&lt;&gt;"",H4&lt;&gt;"",G4+H4&lt;&gt;4),"!!!","")</f>
        <v/>
      </c>
      <c r="O4" s="34">
        <f t="shared" si="0"/>
        <v>5</v>
      </c>
      <c r="P4" s="35" t="str">
        <f t="shared" si="1"/>
        <v>SG Sarstedt / Bledeln</v>
      </c>
      <c r="Q4" s="34">
        <f t="shared" si="2"/>
        <v>10</v>
      </c>
      <c r="R4" s="36">
        <f t="shared" si="3"/>
        <v>7</v>
      </c>
      <c r="S4" s="37">
        <f t="shared" si="4"/>
        <v>13</v>
      </c>
      <c r="T4" s="34" t="str">
        <f t="shared" si="5"/>
        <v>7 : 13</v>
      </c>
      <c r="U4" s="36">
        <f t="shared" si="6"/>
        <v>14</v>
      </c>
      <c r="V4" s="37">
        <f t="shared" si="7"/>
        <v>26</v>
      </c>
      <c r="W4" s="34" t="str">
        <f t="shared" si="8"/>
        <v>14 : 26</v>
      </c>
      <c r="X4" s="36">
        <f t="shared" si="9"/>
        <v>768</v>
      </c>
      <c r="Y4" s="37">
        <f t="shared" si="10"/>
        <v>907</v>
      </c>
      <c r="Z4" s="34" t="str">
        <f t="shared" si="11"/>
        <v>768 : 907</v>
      </c>
      <c r="AA4" s="38">
        <f t="shared" si="12"/>
        <v>6939879860.96</v>
      </c>
      <c r="AB4" s="39"/>
      <c r="AC4" s="82">
        <v>2</v>
      </c>
      <c r="AD4" s="83" t="str">
        <f>VLOOKUP($AC4,$O$3:$Z$8,2,FALSE)</f>
        <v>TuS Holle/Grasdorf</v>
      </c>
      <c r="AE4" s="82">
        <f t="shared" si="13"/>
        <v>10</v>
      </c>
      <c r="AF4" s="82" t="str">
        <f t="shared" si="14"/>
        <v>14 : 6</v>
      </c>
      <c r="AG4" s="82" t="str">
        <f t="shared" si="15"/>
        <v>28 : 12</v>
      </c>
      <c r="AH4" s="82" t="str">
        <f t="shared" si="16"/>
        <v>934 : 748</v>
      </c>
    </row>
    <row r="5" spans="1:38" ht="12.75" customHeight="1" x14ac:dyDescent="0.2">
      <c r="A5" s="24">
        <v>3</v>
      </c>
      <c r="B5" s="10" t="str">
        <f>E49</f>
        <v>Di</v>
      </c>
      <c r="C5" s="42">
        <v>45188</v>
      </c>
      <c r="D5" s="25" t="str">
        <f>D49</f>
        <v>TSV Brunkensen II</v>
      </c>
      <c r="E5" s="15" t="s">
        <v>2</v>
      </c>
      <c r="F5" s="25" t="str">
        <f>D50</f>
        <v>SV Hildesia Diekholzen II</v>
      </c>
      <c r="G5" s="26">
        <v>1</v>
      </c>
      <c r="H5" s="27">
        <v>3</v>
      </c>
      <c r="I5" s="28">
        <v>72</v>
      </c>
      <c r="J5" s="29">
        <v>86</v>
      </c>
      <c r="K5" s="33"/>
      <c r="L5" s="31">
        <f>IF($G5+$H5&lt;&gt;4,"",IF($G5&gt;$H5,2,IF($G5=$H5,1,0)))</f>
        <v>0</v>
      </c>
      <c r="M5" s="32">
        <f>IF($G5+$H5&lt;&gt;4,"",2-$L5)</f>
        <v>2</v>
      </c>
      <c r="N5" s="33" t="str">
        <f>IF(AND(G5&lt;&gt;"",H5&lt;&gt;"",G5+H5&lt;&gt;4),"!!!","")</f>
        <v/>
      </c>
      <c r="O5" s="34">
        <f t="shared" si="0"/>
        <v>6</v>
      </c>
      <c r="P5" s="35" t="str">
        <f t="shared" si="1"/>
        <v>SV Mehle</v>
      </c>
      <c r="Q5" s="34">
        <f t="shared" si="2"/>
        <v>10</v>
      </c>
      <c r="R5" s="36">
        <f t="shared" si="3"/>
        <v>1</v>
      </c>
      <c r="S5" s="37">
        <f t="shared" si="4"/>
        <v>19</v>
      </c>
      <c r="T5" s="34" t="str">
        <f t="shared" si="5"/>
        <v>1 : 19</v>
      </c>
      <c r="U5" s="36">
        <f t="shared" si="6"/>
        <v>2</v>
      </c>
      <c r="V5" s="37">
        <f t="shared" si="7"/>
        <v>38</v>
      </c>
      <c r="W5" s="34" t="str">
        <f t="shared" si="8"/>
        <v>2 : 38</v>
      </c>
      <c r="X5" s="36">
        <f t="shared" si="9"/>
        <v>588</v>
      </c>
      <c r="Y5" s="37">
        <f t="shared" si="10"/>
        <v>991</v>
      </c>
      <c r="Z5" s="34" t="str">
        <f t="shared" si="11"/>
        <v>588 : 991</v>
      </c>
      <c r="AA5" s="38">
        <f t="shared" si="12"/>
        <v>819639596.95000005</v>
      </c>
      <c r="AB5" s="39"/>
      <c r="AC5" s="40">
        <v>3</v>
      </c>
      <c r="AD5" s="41" t="str">
        <f>VLOOKUP($AC5,$O$3:$Z$8,2,FALSE)</f>
        <v>TSV Brunkensen II</v>
      </c>
      <c r="AE5" s="40">
        <f t="shared" si="13"/>
        <v>10</v>
      </c>
      <c r="AF5" s="40" t="str">
        <f t="shared" si="14"/>
        <v>13 : 7</v>
      </c>
      <c r="AG5" s="40" t="str">
        <f t="shared" si="15"/>
        <v>26 : 14</v>
      </c>
      <c r="AH5" s="40" t="str">
        <f t="shared" si="16"/>
        <v>900 : 764</v>
      </c>
    </row>
    <row r="6" spans="1:38" ht="12.75" customHeight="1" x14ac:dyDescent="0.2">
      <c r="A6" s="102"/>
      <c r="B6" s="103"/>
      <c r="C6" s="103"/>
      <c r="D6" s="103"/>
      <c r="E6" s="103"/>
      <c r="F6" s="104"/>
      <c r="G6" s="43"/>
      <c r="H6" s="44"/>
      <c r="I6" s="45"/>
      <c r="J6" s="46"/>
      <c r="K6" s="47"/>
      <c r="L6" s="43"/>
      <c r="M6" s="46"/>
      <c r="N6" s="33"/>
      <c r="O6" s="34">
        <f t="shared" si="0"/>
        <v>4</v>
      </c>
      <c r="P6" s="35" t="str">
        <f t="shared" si="1"/>
        <v>TSV Sibbesse</v>
      </c>
      <c r="Q6" s="34">
        <f t="shared" si="2"/>
        <v>10</v>
      </c>
      <c r="R6" s="36">
        <f t="shared" si="3"/>
        <v>9</v>
      </c>
      <c r="S6" s="37">
        <f t="shared" si="4"/>
        <v>11</v>
      </c>
      <c r="T6" s="34" t="str">
        <f t="shared" si="5"/>
        <v>9 : 11</v>
      </c>
      <c r="U6" s="36">
        <f t="shared" si="6"/>
        <v>21</v>
      </c>
      <c r="V6" s="37">
        <f t="shared" si="7"/>
        <v>19</v>
      </c>
      <c r="W6" s="34" t="str">
        <f t="shared" si="8"/>
        <v>21 : 19</v>
      </c>
      <c r="X6" s="36">
        <f t="shared" si="9"/>
        <v>880</v>
      </c>
      <c r="Y6" s="37">
        <f t="shared" si="10"/>
        <v>788</v>
      </c>
      <c r="Z6" s="34" t="str">
        <f t="shared" si="11"/>
        <v>880 : 788</v>
      </c>
      <c r="AA6" s="38">
        <f t="shared" si="12"/>
        <v>8980020091.9400005</v>
      </c>
      <c r="AB6" s="39"/>
      <c r="AC6" s="40">
        <v>4</v>
      </c>
      <c r="AD6" s="41" t="str">
        <f>VLOOKUP($AC6,$O$3:$Z$8,2,FALSE)</f>
        <v>TSV Sibbesse</v>
      </c>
      <c r="AE6" s="40">
        <f t="shared" si="13"/>
        <v>10</v>
      </c>
      <c r="AF6" s="40" t="str">
        <f t="shared" si="14"/>
        <v>9 : 11</v>
      </c>
      <c r="AG6" s="40" t="str">
        <f t="shared" si="15"/>
        <v>21 : 19</v>
      </c>
      <c r="AH6" s="40" t="str">
        <f t="shared" si="16"/>
        <v>880 : 788</v>
      </c>
    </row>
    <row r="7" spans="1:38" ht="12.75" customHeight="1" x14ac:dyDescent="0.2">
      <c r="A7" s="24">
        <v>4</v>
      </c>
      <c r="B7" s="10" t="str">
        <f>E48</f>
        <v>Do</v>
      </c>
      <c r="C7" s="14">
        <v>45211</v>
      </c>
      <c r="D7" s="25" t="str">
        <f>D48</f>
        <v>TSV Sibbesse</v>
      </c>
      <c r="E7" s="15" t="s">
        <v>2</v>
      </c>
      <c r="F7" s="25" t="str">
        <f>D46</f>
        <v>SG Sarstedt / Bledeln</v>
      </c>
      <c r="G7" s="26">
        <v>1</v>
      </c>
      <c r="H7" s="27">
        <v>3</v>
      </c>
      <c r="I7" s="28">
        <v>68</v>
      </c>
      <c r="J7" s="29">
        <v>93</v>
      </c>
      <c r="K7" s="33"/>
      <c r="L7" s="31">
        <f>IF($G7+$H7&lt;&gt;4,"",IF($G7&gt;$H7,2,IF($G7=$H7,1,0)))</f>
        <v>0</v>
      </c>
      <c r="M7" s="32">
        <f>IF($G7+$H7&lt;&gt;4,"",2-$L7)</f>
        <v>2</v>
      </c>
      <c r="N7" s="33" t="str">
        <f>IF(AND(G7&lt;&gt;"",H7&lt;&gt;"",G7+H7&lt;&gt;4),"!!!","")</f>
        <v/>
      </c>
      <c r="O7" s="34">
        <f t="shared" si="0"/>
        <v>3</v>
      </c>
      <c r="P7" s="35" t="str">
        <f t="shared" si="1"/>
        <v>TSV Brunkensen II</v>
      </c>
      <c r="Q7" s="34">
        <f t="shared" si="2"/>
        <v>10</v>
      </c>
      <c r="R7" s="36">
        <f t="shared" si="3"/>
        <v>13</v>
      </c>
      <c r="S7" s="37">
        <f t="shared" si="4"/>
        <v>7</v>
      </c>
      <c r="T7" s="34" t="str">
        <f t="shared" si="5"/>
        <v>13 : 7</v>
      </c>
      <c r="U7" s="36">
        <f t="shared" si="6"/>
        <v>26</v>
      </c>
      <c r="V7" s="37">
        <f t="shared" si="7"/>
        <v>14</v>
      </c>
      <c r="W7" s="34" t="str">
        <f t="shared" si="8"/>
        <v>26 : 14</v>
      </c>
      <c r="X7" s="36">
        <f t="shared" si="9"/>
        <v>900</v>
      </c>
      <c r="Y7" s="37">
        <f t="shared" si="10"/>
        <v>764</v>
      </c>
      <c r="Z7" s="34" t="str">
        <f t="shared" si="11"/>
        <v>900 : 764</v>
      </c>
      <c r="AA7" s="38">
        <f t="shared" si="12"/>
        <v>13060120135.93</v>
      </c>
      <c r="AB7" s="39"/>
      <c r="AC7" s="40">
        <v>5</v>
      </c>
      <c r="AD7" s="41" t="str">
        <f>VLOOKUP($AC7,$O$3:$Z$8,2,FALSE)</f>
        <v>SG Sarstedt / Bledeln</v>
      </c>
      <c r="AE7" s="40">
        <f t="shared" si="13"/>
        <v>10</v>
      </c>
      <c r="AF7" s="40" t="str">
        <f t="shared" si="14"/>
        <v>7 : 13</v>
      </c>
      <c r="AG7" s="40" t="str">
        <f t="shared" si="15"/>
        <v>14 : 26</v>
      </c>
      <c r="AH7" s="40" t="str">
        <f t="shared" si="16"/>
        <v>768 : 907</v>
      </c>
    </row>
    <row r="8" spans="1:38" ht="12.75" customHeight="1" x14ac:dyDescent="0.2">
      <c r="A8" s="24">
        <v>5</v>
      </c>
      <c r="B8" s="10" t="str">
        <f>E47</f>
        <v>Di</v>
      </c>
      <c r="C8" s="14">
        <v>45209</v>
      </c>
      <c r="D8" s="25" t="str">
        <f>D47</f>
        <v>SV Mehle</v>
      </c>
      <c r="E8" s="15" t="s">
        <v>2</v>
      </c>
      <c r="F8" s="25" t="str">
        <f>D49</f>
        <v>TSV Brunkensen II</v>
      </c>
      <c r="G8" s="26">
        <v>0</v>
      </c>
      <c r="H8" s="27">
        <v>4</v>
      </c>
      <c r="I8" s="28">
        <v>65</v>
      </c>
      <c r="J8" s="29">
        <v>100</v>
      </c>
      <c r="K8" s="33"/>
      <c r="L8" s="31">
        <f>IF($G8+$H8&lt;&gt;4,"",IF($G8&gt;$H8,2,IF($G8=$H8,1,0)))</f>
        <v>0</v>
      </c>
      <c r="M8" s="32">
        <f>IF($G8+$H8&lt;&gt;4,"",2-$L8)</f>
        <v>2</v>
      </c>
      <c r="N8" s="33" t="str">
        <f>IF(AND(G8&lt;&gt;"",H8&lt;&gt;"",G8+H8&lt;&gt;4),"!!!","")</f>
        <v/>
      </c>
      <c r="O8" s="34">
        <f t="shared" si="0"/>
        <v>1</v>
      </c>
      <c r="P8" s="35" t="str">
        <f t="shared" si="1"/>
        <v>SV Hildesia Diekholzen II</v>
      </c>
      <c r="Q8" s="34">
        <f t="shared" si="2"/>
        <v>10</v>
      </c>
      <c r="R8" s="36">
        <f t="shared" si="3"/>
        <v>16</v>
      </c>
      <c r="S8" s="37">
        <f t="shared" si="4"/>
        <v>4</v>
      </c>
      <c r="T8" s="34" t="str">
        <f t="shared" si="5"/>
        <v>16 : 4</v>
      </c>
      <c r="U8" s="36">
        <f t="shared" si="6"/>
        <v>29</v>
      </c>
      <c r="V8" s="37">
        <f t="shared" si="7"/>
        <v>11</v>
      </c>
      <c r="W8" s="34" t="str">
        <f t="shared" si="8"/>
        <v>29 : 11</v>
      </c>
      <c r="X8" s="36">
        <f t="shared" si="9"/>
        <v>914</v>
      </c>
      <c r="Y8" s="37">
        <f t="shared" si="10"/>
        <v>786</v>
      </c>
      <c r="Z8" s="34" t="str">
        <f t="shared" si="11"/>
        <v>914 : 786</v>
      </c>
      <c r="AA8" s="38">
        <f t="shared" si="12"/>
        <v>16120180127.92</v>
      </c>
      <c r="AB8" s="39"/>
      <c r="AC8" s="40">
        <v>6</v>
      </c>
      <c r="AD8" s="41" t="str">
        <f>VLOOKUP($AC8,$O$3:$Z$8,2,FALSE)</f>
        <v>SV Mehle</v>
      </c>
      <c r="AE8" s="40">
        <f t="shared" si="13"/>
        <v>10</v>
      </c>
      <c r="AF8" s="40" t="str">
        <f t="shared" si="14"/>
        <v>1 : 19</v>
      </c>
      <c r="AG8" s="40" t="str">
        <f t="shared" si="15"/>
        <v>2 : 38</v>
      </c>
      <c r="AH8" s="40" t="str">
        <f t="shared" si="16"/>
        <v>588 : 991</v>
      </c>
    </row>
    <row r="9" spans="1:38" ht="12.75" customHeight="1" x14ac:dyDescent="0.2">
      <c r="A9" s="24">
        <v>6</v>
      </c>
      <c r="B9" s="10" t="str">
        <f>E50</f>
        <v>Mo</v>
      </c>
      <c r="C9" s="14">
        <v>45208</v>
      </c>
      <c r="D9" s="25" t="str">
        <f>D50</f>
        <v>SV Hildesia Diekholzen II</v>
      </c>
      <c r="E9" s="15" t="s">
        <v>2</v>
      </c>
      <c r="F9" s="25" t="str">
        <f>D45</f>
        <v>TuS Holle/Grasdorf</v>
      </c>
      <c r="G9" s="26">
        <v>2</v>
      </c>
      <c r="H9" s="27">
        <v>2</v>
      </c>
      <c r="I9" s="28">
        <v>78</v>
      </c>
      <c r="J9" s="29">
        <v>97</v>
      </c>
      <c r="K9" s="33"/>
      <c r="L9" s="31">
        <f>IF($G9+$H9&lt;&gt;4,"",IF($G9&gt;$H9,2,IF($G9=$H9,1,0)))</f>
        <v>1</v>
      </c>
      <c r="M9" s="32">
        <f>IF($G9+$H9&lt;&gt;4,"",2-$L9)</f>
        <v>1</v>
      </c>
      <c r="N9" s="33" t="str">
        <f>IF(AND(G9&lt;&gt;"",H9&lt;&gt;"",G9+H9&lt;&gt;4),"!!!","")</f>
        <v/>
      </c>
      <c r="O9" s="48"/>
      <c r="P9" s="48"/>
      <c r="Q9" s="48"/>
      <c r="R9" s="48"/>
      <c r="S9" s="48"/>
      <c r="T9" s="48"/>
      <c r="U9" s="48"/>
      <c r="V9" s="48"/>
      <c r="W9" s="48"/>
      <c r="X9" s="39"/>
      <c r="Y9" s="39"/>
      <c r="Z9" s="39"/>
      <c r="AA9" s="39"/>
      <c r="AB9" s="39"/>
      <c r="AC9" s="49"/>
    </row>
    <row r="10" spans="1:38" ht="12.75" customHeight="1" x14ac:dyDescent="0.2">
      <c r="A10" s="86" t="s">
        <v>41</v>
      </c>
      <c r="B10" s="87"/>
      <c r="C10" s="87"/>
      <c r="D10" s="87"/>
      <c r="E10" s="87"/>
      <c r="F10" s="88"/>
      <c r="G10" s="43"/>
      <c r="H10" s="44"/>
      <c r="I10" s="45"/>
      <c r="J10" s="46"/>
      <c r="K10" s="47"/>
      <c r="L10" s="43"/>
      <c r="M10" s="46"/>
      <c r="N10" s="33"/>
      <c r="O10" s="48"/>
      <c r="P10" s="48"/>
      <c r="Q10" s="48"/>
      <c r="R10" s="48"/>
      <c r="S10" s="48"/>
      <c r="T10" s="48"/>
      <c r="U10" s="48"/>
      <c r="V10" s="48"/>
      <c r="W10" s="48"/>
      <c r="X10" s="39"/>
      <c r="Y10" s="39"/>
      <c r="Z10" s="39"/>
      <c r="AA10" s="39"/>
      <c r="AB10" s="39"/>
      <c r="AC10" s="50" t="s">
        <v>10</v>
      </c>
      <c r="AF10" s="51">
        <f>SUM(R$3:S8)/2</f>
        <v>60</v>
      </c>
      <c r="AG10" s="51">
        <f>SUM(U$3:V8)/2</f>
        <v>120</v>
      </c>
      <c r="AH10" s="51">
        <f>SUM(X$3:Y8)/2</f>
        <v>4984</v>
      </c>
    </row>
    <row r="11" spans="1:38" ht="12.75" customHeight="1" x14ac:dyDescent="0.2">
      <c r="A11" s="24">
        <v>7</v>
      </c>
      <c r="B11" s="10" t="str">
        <f>E46</f>
        <v>Di</v>
      </c>
      <c r="C11" s="14">
        <v>45237</v>
      </c>
      <c r="D11" s="25" t="str">
        <f>D46</f>
        <v>SG Sarstedt / Bledeln</v>
      </c>
      <c r="E11" s="15" t="s">
        <v>2</v>
      </c>
      <c r="F11" s="25" t="str">
        <f>D50</f>
        <v>SV Hildesia Diekholzen II</v>
      </c>
      <c r="G11" s="26">
        <v>0</v>
      </c>
      <c r="H11" s="27">
        <v>4</v>
      </c>
      <c r="I11" s="28">
        <v>80</v>
      </c>
      <c r="J11" s="29">
        <v>100</v>
      </c>
      <c r="K11" s="33"/>
      <c r="L11" s="31">
        <f>IF($G11+$H11&lt;&gt;4,"",IF($G11&gt;$H11,2,IF($G11=$H11,1,0)))</f>
        <v>0</v>
      </c>
      <c r="M11" s="32">
        <f>IF($G11+$H11&lt;&gt;4,"",2-$L11)</f>
        <v>2</v>
      </c>
      <c r="N11" s="33" t="str">
        <f>IF(AND(G11&lt;&gt;"",H11&lt;&gt;"",G11+H11&lt;&gt;4),"!!!","")</f>
        <v/>
      </c>
      <c r="O11" s="48"/>
      <c r="P11" s="48"/>
      <c r="Q11" s="48"/>
      <c r="R11" s="48"/>
      <c r="S11" s="48"/>
      <c r="T11" s="48"/>
      <c r="U11" s="48"/>
      <c r="V11" s="48"/>
      <c r="W11" s="48"/>
      <c r="X11" s="39"/>
      <c r="Y11" s="39"/>
      <c r="Z11" s="39"/>
      <c r="AA11" s="39"/>
      <c r="AB11" s="39"/>
      <c r="AC11" s="49"/>
    </row>
    <row r="12" spans="1:38" ht="12.75" customHeight="1" x14ac:dyDescent="0.2">
      <c r="A12" s="24">
        <v>8</v>
      </c>
      <c r="B12" s="10" t="str">
        <f>E49</f>
        <v>Di</v>
      </c>
      <c r="C12" s="14">
        <v>45237</v>
      </c>
      <c r="D12" s="25" t="str">
        <f>D49</f>
        <v>TSV Brunkensen II</v>
      </c>
      <c r="E12" s="15" t="s">
        <v>2</v>
      </c>
      <c r="F12" s="25" t="str">
        <f>D48</f>
        <v>TSV Sibbesse</v>
      </c>
      <c r="G12" s="26">
        <v>3</v>
      </c>
      <c r="H12" s="27">
        <v>1</v>
      </c>
      <c r="I12" s="28">
        <v>93</v>
      </c>
      <c r="J12" s="29">
        <v>69</v>
      </c>
      <c r="K12" s="33"/>
      <c r="L12" s="31">
        <f>IF($G12+$H12&lt;&gt;4,"",IF($G12&gt;$H12,2,IF($G12=$H12,1,0)))</f>
        <v>2</v>
      </c>
      <c r="M12" s="32">
        <f>IF($G12+$H12&lt;&gt;4,"",2-$L12)</f>
        <v>0</v>
      </c>
      <c r="N12" s="33" t="str">
        <f>IF(AND(G12&lt;&gt;"",H12&lt;&gt;"",G12+H12&lt;&gt;4),"!!!","")</f>
        <v/>
      </c>
      <c r="O12" s="48"/>
      <c r="P12" s="48"/>
      <c r="Q12" s="48"/>
      <c r="R12" s="48"/>
      <c r="S12" s="48"/>
      <c r="T12" s="48"/>
      <c r="U12" s="48"/>
      <c r="V12" s="48"/>
      <c r="W12" s="48"/>
      <c r="X12" s="39"/>
      <c r="Y12" s="39"/>
      <c r="Z12" s="39"/>
      <c r="AA12" s="39"/>
      <c r="AB12" s="39"/>
    </row>
    <row r="13" spans="1:38" ht="12.75" customHeight="1" x14ac:dyDescent="0.2">
      <c r="A13" s="24">
        <v>9</v>
      </c>
      <c r="B13" s="10" t="str">
        <f>E45</f>
        <v>Fr</v>
      </c>
      <c r="C13" s="14">
        <v>45310</v>
      </c>
      <c r="D13" s="25" t="str">
        <f>D45</f>
        <v>TuS Holle/Grasdorf</v>
      </c>
      <c r="E13" s="15" t="s">
        <v>2</v>
      </c>
      <c r="F13" s="25" t="str">
        <f>D47</f>
        <v>SV Mehle</v>
      </c>
      <c r="G13" s="26">
        <v>4</v>
      </c>
      <c r="H13" s="27">
        <v>0</v>
      </c>
      <c r="I13" s="28">
        <v>100</v>
      </c>
      <c r="J13" s="29">
        <v>42</v>
      </c>
      <c r="K13" s="33"/>
      <c r="L13" s="31">
        <f>IF($G13+$H13&lt;&gt;4,"",IF($G13&gt;$H13,2,IF($G13=$H13,1,0)))</f>
        <v>2</v>
      </c>
      <c r="M13" s="32">
        <f>IF($G13+$H13&lt;&gt;4,"",2-$L13)</f>
        <v>0</v>
      </c>
      <c r="N13" s="33" t="str">
        <f>IF(AND(G13&lt;&gt;"",H13&lt;&gt;"",G13+H13&lt;&gt;4),"!!!","")</f>
        <v/>
      </c>
      <c r="O13" s="48"/>
      <c r="P13" s="48"/>
      <c r="Q13" s="48"/>
      <c r="R13" s="48"/>
      <c r="S13" s="48"/>
      <c r="T13" s="48"/>
      <c r="U13" s="48"/>
      <c r="V13" s="48"/>
      <c r="W13" s="48"/>
      <c r="X13" s="39"/>
      <c r="Y13" s="39"/>
      <c r="Z13" s="39"/>
      <c r="AA13" s="39"/>
      <c r="AB13" s="39"/>
    </row>
    <row r="14" spans="1:38" ht="12.75" customHeight="1" x14ac:dyDescent="0.2">
      <c r="A14" s="86"/>
      <c r="B14" s="87"/>
      <c r="C14" s="87"/>
      <c r="D14" s="87"/>
      <c r="E14" s="87"/>
      <c r="F14" s="88"/>
      <c r="G14" s="43"/>
      <c r="H14" s="44"/>
      <c r="I14" s="45"/>
      <c r="J14" s="46"/>
      <c r="K14" s="47"/>
      <c r="L14" s="43"/>
      <c r="M14" s="46"/>
      <c r="N14" s="33"/>
      <c r="O14" s="48"/>
      <c r="P14" s="48"/>
      <c r="Q14" s="48"/>
      <c r="R14" s="48"/>
      <c r="S14" s="48"/>
      <c r="T14" s="48"/>
      <c r="U14" s="48"/>
      <c r="V14" s="48"/>
      <c r="W14" s="48"/>
      <c r="X14" s="39"/>
      <c r="Y14" s="39"/>
      <c r="Z14" s="39"/>
      <c r="AA14" s="39"/>
      <c r="AB14" s="39"/>
    </row>
    <row r="15" spans="1:38" ht="12.75" customHeight="1" x14ac:dyDescent="0.2">
      <c r="A15" s="24">
        <v>10</v>
      </c>
      <c r="B15" s="10" t="str">
        <f>E48</f>
        <v>Do</v>
      </c>
      <c r="C15" s="14">
        <v>45253</v>
      </c>
      <c r="D15" s="25" t="str">
        <f>D48</f>
        <v>TSV Sibbesse</v>
      </c>
      <c r="E15" s="15" t="s">
        <v>2</v>
      </c>
      <c r="F15" s="25" t="str">
        <f>D45</f>
        <v>TuS Holle/Grasdorf</v>
      </c>
      <c r="G15" s="26">
        <v>3</v>
      </c>
      <c r="H15" s="27">
        <v>1</v>
      </c>
      <c r="I15" s="28">
        <v>93</v>
      </c>
      <c r="J15" s="29">
        <v>68</v>
      </c>
      <c r="K15" s="33"/>
      <c r="L15" s="31">
        <f>IF($G15+$H15&lt;&gt;4,"",IF($G15&gt;$H15,2,IF($G15=$H15,1,0)))</f>
        <v>2</v>
      </c>
      <c r="M15" s="32">
        <f>IF($G15+$H15&lt;&gt;4,"",2-$L15)</f>
        <v>0</v>
      </c>
      <c r="N15" s="33" t="str">
        <f>IF(AND(G15&lt;&gt;"",H15&lt;&gt;"",G15+H15&lt;&gt;4),"!!!","")</f>
        <v/>
      </c>
      <c r="O15" s="48"/>
      <c r="P15" s="48"/>
      <c r="Q15" s="48"/>
      <c r="R15" s="48"/>
      <c r="S15" s="48"/>
      <c r="T15" s="48"/>
      <c r="U15" s="48"/>
      <c r="V15" s="48"/>
      <c r="W15" s="48"/>
      <c r="X15" s="39"/>
      <c r="Y15" s="39"/>
      <c r="Z15" s="39"/>
      <c r="AA15" s="39"/>
      <c r="AB15" s="39"/>
    </row>
    <row r="16" spans="1:38" ht="12.75" customHeight="1" x14ac:dyDescent="0.2">
      <c r="A16" s="24">
        <v>11</v>
      </c>
      <c r="B16" s="10" t="str">
        <f>E47</f>
        <v>Di</v>
      </c>
      <c r="C16" s="14">
        <v>45251</v>
      </c>
      <c r="D16" s="25" t="str">
        <f>D47</f>
        <v>SV Mehle</v>
      </c>
      <c r="E16" s="15" t="s">
        <v>2</v>
      </c>
      <c r="F16" s="25" t="str">
        <f>D50</f>
        <v>SV Hildesia Diekholzen II</v>
      </c>
      <c r="G16" s="26">
        <v>0</v>
      </c>
      <c r="H16" s="27">
        <v>4</v>
      </c>
      <c r="I16" s="28">
        <v>60</v>
      </c>
      <c r="J16" s="29">
        <v>100</v>
      </c>
      <c r="K16" s="33"/>
      <c r="L16" s="31">
        <f>IF($G16+$H16&lt;&gt;4,"",IF($G16&gt;$H16,2,IF($G16=$H16,1,0)))</f>
        <v>0</v>
      </c>
      <c r="M16" s="32">
        <f>IF($G16+$H16&lt;&gt;4,"",2-$L16)</f>
        <v>2</v>
      </c>
      <c r="N16" s="33" t="str">
        <f>IF(AND(G16&lt;&gt;"",H16&lt;&gt;"",G16+H16&lt;&gt;4),"!!!","")</f>
        <v/>
      </c>
      <c r="O16" s="48"/>
      <c r="P16" s="48"/>
      <c r="Q16" s="48"/>
      <c r="R16" s="48"/>
      <c r="S16" s="48"/>
      <c r="T16" s="48"/>
      <c r="U16" s="48"/>
      <c r="V16" s="48"/>
      <c r="W16" s="48"/>
      <c r="X16" s="39"/>
      <c r="Y16" s="39"/>
      <c r="Z16" s="39"/>
      <c r="AA16" s="39"/>
      <c r="AB16" s="39"/>
    </row>
    <row r="17" spans="1:34" ht="12.75" customHeight="1" x14ac:dyDescent="0.2">
      <c r="A17" s="24">
        <v>12</v>
      </c>
      <c r="B17" s="10" t="str">
        <f>E46</f>
        <v>Di</v>
      </c>
      <c r="C17" s="14">
        <v>45251</v>
      </c>
      <c r="D17" s="25" t="str">
        <f>D46</f>
        <v>SG Sarstedt / Bledeln</v>
      </c>
      <c r="E17" s="15" t="s">
        <v>2</v>
      </c>
      <c r="F17" s="25" t="str">
        <f>D49</f>
        <v>TSV Brunkensen II</v>
      </c>
      <c r="G17" s="26">
        <v>2</v>
      </c>
      <c r="H17" s="27">
        <v>2</v>
      </c>
      <c r="I17" s="28">
        <v>84</v>
      </c>
      <c r="J17" s="29">
        <v>90</v>
      </c>
      <c r="K17" s="33"/>
      <c r="L17" s="31">
        <f>IF($G17+$H17&lt;&gt;4,"",IF($G17&gt;$H17,2,IF($G17=$H17,1,0)))</f>
        <v>1</v>
      </c>
      <c r="M17" s="32">
        <f>IF($G17+$H17&lt;&gt;4,"",2-$L17)</f>
        <v>1</v>
      </c>
      <c r="N17" s="33" t="str">
        <f>IF(AND(G17&lt;&gt;"",H17&lt;&gt;"",G17+H17&lt;&gt;4),"!!!","")</f>
        <v/>
      </c>
      <c r="O17" s="48"/>
      <c r="P17" s="48"/>
      <c r="Q17" s="48"/>
      <c r="R17" s="48"/>
      <c r="S17" s="48"/>
      <c r="T17" s="48"/>
      <c r="U17" s="48"/>
      <c r="V17" s="48"/>
      <c r="W17" s="48"/>
      <c r="X17" s="39"/>
      <c r="Y17" s="39"/>
      <c r="Z17" s="39"/>
      <c r="AA17" s="39"/>
      <c r="AB17" s="39"/>
    </row>
    <row r="18" spans="1:34" ht="12.75" customHeight="1" x14ac:dyDescent="0.2">
      <c r="A18" s="86"/>
      <c r="B18" s="87"/>
      <c r="C18" s="87"/>
      <c r="D18" s="87"/>
      <c r="E18" s="87"/>
      <c r="F18" s="88"/>
      <c r="G18" s="43"/>
      <c r="H18" s="44"/>
      <c r="I18" s="45"/>
      <c r="J18" s="46"/>
      <c r="K18" s="47"/>
      <c r="L18" s="43"/>
      <c r="M18" s="46"/>
      <c r="N18" s="33"/>
      <c r="O18" s="48"/>
      <c r="P18" s="48"/>
      <c r="Q18" s="48"/>
      <c r="R18" s="48"/>
      <c r="S18" s="48"/>
      <c r="T18" s="48"/>
      <c r="U18" s="48"/>
      <c r="V18" s="48"/>
      <c r="W18" s="48"/>
      <c r="X18" s="39"/>
      <c r="Y18" s="39"/>
      <c r="Z18" s="39"/>
      <c r="AA18" s="39"/>
      <c r="AB18" s="39"/>
    </row>
    <row r="19" spans="1:34" ht="12.75" customHeight="1" x14ac:dyDescent="0.2">
      <c r="A19" s="24">
        <v>13</v>
      </c>
      <c r="B19" s="10" t="str">
        <f>E46</f>
        <v>Di</v>
      </c>
      <c r="C19" s="14">
        <v>45349</v>
      </c>
      <c r="D19" s="25" t="str">
        <f>D46</f>
        <v>SG Sarstedt / Bledeln</v>
      </c>
      <c r="E19" s="15" t="s">
        <v>2</v>
      </c>
      <c r="F19" s="25" t="str">
        <f>D47</f>
        <v>SV Mehle</v>
      </c>
      <c r="G19" s="26">
        <v>2</v>
      </c>
      <c r="H19" s="27">
        <v>2</v>
      </c>
      <c r="I19" s="28">
        <v>90</v>
      </c>
      <c r="J19" s="29">
        <v>83</v>
      </c>
      <c r="K19" s="33"/>
      <c r="L19" s="31">
        <f>IF($G19+$H19&lt;&gt;4,"",IF($G19&gt;$H19,2,IF($G19=$H19,1,0)))</f>
        <v>1</v>
      </c>
      <c r="M19" s="32">
        <f>IF($G19+$H19&lt;&gt;4,"",2-$L19)</f>
        <v>1</v>
      </c>
      <c r="N19" s="33" t="str">
        <f>IF(AND(G19&lt;&gt;"",H19&lt;&gt;"",G19+H19&lt;&gt;4),"!!!","")</f>
        <v/>
      </c>
      <c r="O19" s="48"/>
      <c r="P19" s="48"/>
      <c r="Q19" s="48"/>
      <c r="R19" s="48"/>
      <c r="S19" s="48"/>
      <c r="T19" s="48"/>
      <c r="U19" s="48"/>
      <c r="V19" s="48"/>
      <c r="W19" s="48"/>
      <c r="X19" s="39"/>
      <c r="Y19" s="39"/>
      <c r="Z19" s="39"/>
      <c r="AA19" s="39"/>
      <c r="AB19" s="39"/>
    </row>
    <row r="20" spans="1:34" ht="12.75" customHeight="1" x14ac:dyDescent="0.2">
      <c r="A20" s="24">
        <v>14</v>
      </c>
      <c r="B20" s="10" t="str">
        <f>E49</f>
        <v>Di</v>
      </c>
      <c r="C20" s="14">
        <v>45265</v>
      </c>
      <c r="D20" s="25" t="str">
        <f>D49</f>
        <v>TSV Brunkensen II</v>
      </c>
      <c r="E20" s="15" t="s">
        <v>2</v>
      </c>
      <c r="F20" s="25" t="str">
        <f>D45</f>
        <v>TuS Holle/Grasdorf</v>
      </c>
      <c r="G20" s="26">
        <v>4</v>
      </c>
      <c r="H20" s="27">
        <v>0</v>
      </c>
      <c r="I20" s="28">
        <v>100</v>
      </c>
      <c r="J20" s="29">
        <v>80</v>
      </c>
      <c r="K20" s="33"/>
      <c r="L20" s="31">
        <f>IF($G20+$H20&lt;&gt;4,"",IF($G20&gt;$H20,2,IF($G20=$H20,1,0)))</f>
        <v>2</v>
      </c>
      <c r="M20" s="32">
        <f>IF($G20+$H20&lt;&gt;4,"",2-$L20)</f>
        <v>0</v>
      </c>
      <c r="N20" s="33" t="str">
        <f>IF(AND(G20&lt;&gt;"",H20&lt;&gt;"",G20+H20&lt;&gt;4),"!!!","")</f>
        <v/>
      </c>
      <c r="O20" s="48"/>
      <c r="P20" s="48"/>
      <c r="Q20" s="48"/>
      <c r="R20" s="48"/>
      <c r="S20" s="48"/>
      <c r="T20" s="48"/>
      <c r="U20" s="48"/>
      <c r="V20" s="48"/>
      <c r="W20" s="48"/>
      <c r="X20" s="39"/>
      <c r="Y20" s="39"/>
      <c r="Z20" s="39"/>
      <c r="AA20" s="39"/>
      <c r="AB20" s="39"/>
    </row>
    <row r="21" spans="1:34" ht="12.75" customHeight="1" x14ac:dyDescent="0.2">
      <c r="A21" s="24">
        <v>15</v>
      </c>
      <c r="B21" s="10" t="str">
        <f>E50</f>
        <v>Mo</v>
      </c>
      <c r="C21" s="14">
        <v>45264</v>
      </c>
      <c r="D21" s="25" t="str">
        <f>D50</f>
        <v>SV Hildesia Diekholzen II</v>
      </c>
      <c r="E21" s="15" t="s">
        <v>2</v>
      </c>
      <c r="F21" s="25" t="str">
        <f>D48</f>
        <v>TSV Sibbesse</v>
      </c>
      <c r="G21" s="26">
        <v>2</v>
      </c>
      <c r="H21" s="27">
        <v>2</v>
      </c>
      <c r="I21" s="28">
        <v>92</v>
      </c>
      <c r="J21" s="29">
        <v>90</v>
      </c>
      <c r="K21" s="33"/>
      <c r="L21" s="31">
        <f>IF($G21+$H21&lt;&gt;4,"",IF($G21&gt;$H21,2,IF($G21=$H21,1,0)))</f>
        <v>1</v>
      </c>
      <c r="M21" s="32">
        <f>IF($G21+$H21&lt;&gt;4,"",2-$L21)</f>
        <v>1</v>
      </c>
      <c r="N21" s="33" t="str">
        <f>IF(AND(G21&lt;&gt;"",H21&lt;&gt;"",G21+H21&lt;&gt;4),"!!!","")</f>
        <v/>
      </c>
      <c r="O21" s="48"/>
      <c r="P21" s="48"/>
      <c r="Q21" s="48"/>
      <c r="R21" s="48"/>
      <c r="S21" s="48"/>
      <c r="T21" s="48"/>
      <c r="U21" s="48"/>
      <c r="V21" s="48"/>
      <c r="W21" s="48"/>
      <c r="X21" s="39"/>
      <c r="Y21" s="39"/>
      <c r="Z21" s="39"/>
      <c r="AA21" s="39"/>
      <c r="AB21" s="39"/>
    </row>
    <row r="22" spans="1:34" ht="12.75" customHeight="1" x14ac:dyDescent="0.2">
      <c r="A22" s="86" t="s">
        <v>56</v>
      </c>
      <c r="B22" s="87"/>
      <c r="C22" s="87"/>
      <c r="D22" s="87"/>
      <c r="E22" s="87"/>
      <c r="F22" s="88"/>
      <c r="G22" s="43"/>
      <c r="H22" s="44"/>
      <c r="I22" s="45"/>
      <c r="J22" s="46"/>
      <c r="K22" s="47"/>
      <c r="L22" s="43"/>
      <c r="M22" s="46"/>
      <c r="N22" s="33"/>
    </row>
    <row r="23" spans="1:34" ht="12.75" customHeight="1" x14ac:dyDescent="0.2">
      <c r="A23" s="24">
        <v>16</v>
      </c>
      <c r="B23" s="10" t="str">
        <f>E46</f>
        <v>Di</v>
      </c>
      <c r="C23" s="14">
        <v>45300</v>
      </c>
      <c r="D23" s="25" t="str">
        <f>F3</f>
        <v>SG Sarstedt / Bledeln</v>
      </c>
      <c r="E23" s="15" t="s">
        <v>2</v>
      </c>
      <c r="F23" s="25" t="str">
        <f>D3</f>
        <v>TuS Holle/Grasdorf</v>
      </c>
      <c r="G23" s="26">
        <v>0</v>
      </c>
      <c r="H23" s="27">
        <v>4</v>
      </c>
      <c r="I23" s="28">
        <v>70</v>
      </c>
      <c r="J23" s="29">
        <v>100</v>
      </c>
      <c r="K23" s="33"/>
      <c r="L23" s="31">
        <f>IF($G23+$H23&lt;&gt;4,"",IF($G23&gt;$H23,2,IF($G23=$H23,1,0)))</f>
        <v>0</v>
      </c>
      <c r="M23" s="32">
        <f>IF($G23+$H23&lt;&gt;4,"",2-$L23)</f>
        <v>2</v>
      </c>
      <c r="N23" s="33" t="str">
        <f>IF(AND(G23&lt;&gt;"",H23&lt;&gt;"",G23+H23&lt;&gt;4),"!!!","")</f>
        <v/>
      </c>
      <c r="O23" s="53"/>
      <c r="P23" s="53"/>
      <c r="Q23" s="53"/>
      <c r="R23" s="53"/>
      <c r="S23" s="53"/>
      <c r="T23" s="53"/>
      <c r="U23" s="53"/>
      <c r="V23" s="53"/>
      <c r="W23" s="53"/>
      <c r="X23" s="54"/>
      <c r="Y23" s="54"/>
      <c r="Z23" s="54"/>
      <c r="AA23" s="54"/>
      <c r="AB23" s="54"/>
      <c r="AC23" s="1"/>
      <c r="AD23" s="1"/>
      <c r="AE23" s="1"/>
      <c r="AF23" s="1"/>
      <c r="AG23" s="1"/>
      <c r="AH23" s="1"/>
    </row>
    <row r="24" spans="1:34" ht="12.75" customHeight="1" x14ac:dyDescent="0.2">
      <c r="A24" s="24">
        <v>17</v>
      </c>
      <c r="B24" s="10" t="str">
        <f>E48</f>
        <v>Do</v>
      </c>
      <c r="C24" s="14">
        <v>45351</v>
      </c>
      <c r="D24" s="25" t="str">
        <f t="shared" ref="D24:D41" si="17">F4</f>
        <v>TSV Sibbesse</v>
      </c>
      <c r="E24" s="15" t="s">
        <v>2</v>
      </c>
      <c r="F24" s="25" t="str">
        <f t="shared" ref="F24:F41" si="18">D4</f>
        <v>SV Mehle</v>
      </c>
      <c r="G24" s="26">
        <v>4</v>
      </c>
      <c r="H24" s="27">
        <v>0</v>
      </c>
      <c r="I24" s="28">
        <v>100</v>
      </c>
      <c r="J24" s="29">
        <v>61</v>
      </c>
      <c r="K24" s="33"/>
      <c r="L24" s="31">
        <f>IF($G24+$H24&lt;&gt;4,"",IF($G24&gt;$H24,2,IF($G24=$H24,1,0)))</f>
        <v>2</v>
      </c>
      <c r="M24" s="32">
        <f>IF($G24+$H24&lt;&gt;4,"",2-$L24)</f>
        <v>0</v>
      </c>
      <c r="N24" s="33" t="str">
        <f>IF(AND(G24&lt;&gt;"",H24&lt;&gt;"",G24+H24&lt;&gt;4),"!!!","")</f>
        <v/>
      </c>
    </row>
    <row r="25" spans="1:34" ht="12.75" customHeight="1" x14ac:dyDescent="0.2">
      <c r="A25" s="24">
        <v>18</v>
      </c>
      <c r="B25" s="10" t="str">
        <f>E50</f>
        <v>Mo</v>
      </c>
      <c r="C25" s="14">
        <v>45299</v>
      </c>
      <c r="D25" s="25" t="str">
        <f t="shared" si="17"/>
        <v>SV Hildesia Diekholzen II</v>
      </c>
      <c r="E25" s="15" t="s">
        <v>2</v>
      </c>
      <c r="F25" s="25" t="str">
        <f t="shared" si="18"/>
        <v>TSV Brunkensen II</v>
      </c>
      <c r="G25" s="26">
        <v>3</v>
      </c>
      <c r="H25" s="27">
        <v>1</v>
      </c>
      <c r="I25" s="28">
        <v>94</v>
      </c>
      <c r="J25" s="29">
        <v>87</v>
      </c>
      <c r="K25" s="33"/>
      <c r="L25" s="31">
        <f>IF($G25+$H25&lt;&gt;4,"",IF($G25&gt;$H25,2,IF($G25=$H25,1,0)))</f>
        <v>2</v>
      </c>
      <c r="M25" s="32">
        <f>IF($G25+$H25&lt;&gt;4,"",2-$L25)</f>
        <v>0</v>
      </c>
      <c r="N25" s="33" t="str">
        <f>IF(AND(G25&lt;&gt;"",H25&lt;&gt;"",G25+H25&lt;&gt;4),"!!!","")</f>
        <v/>
      </c>
    </row>
    <row r="26" spans="1:34" ht="12.75" customHeight="1" x14ac:dyDescent="0.2">
      <c r="A26" s="86"/>
      <c r="B26" s="87"/>
      <c r="C26" s="87"/>
      <c r="D26" s="87"/>
      <c r="E26" s="87"/>
      <c r="F26" s="88"/>
      <c r="G26" s="43"/>
      <c r="H26" s="44"/>
      <c r="I26" s="45"/>
      <c r="J26" s="46"/>
      <c r="K26" s="47"/>
      <c r="L26" s="43"/>
      <c r="M26" s="46"/>
      <c r="N26" s="33"/>
    </row>
    <row r="27" spans="1:34" ht="12.75" customHeight="1" x14ac:dyDescent="0.2">
      <c r="A27" s="24">
        <v>19</v>
      </c>
      <c r="B27" s="10" t="str">
        <f>E46</f>
        <v>Di</v>
      </c>
      <c r="C27" s="14">
        <v>45314</v>
      </c>
      <c r="D27" s="25" t="str">
        <f t="shared" si="17"/>
        <v>SG Sarstedt / Bledeln</v>
      </c>
      <c r="E27" s="15" t="s">
        <v>2</v>
      </c>
      <c r="F27" s="25" t="str">
        <f t="shared" si="18"/>
        <v>TSV Sibbesse</v>
      </c>
      <c r="G27" s="26">
        <v>0</v>
      </c>
      <c r="H27" s="27">
        <v>4</v>
      </c>
      <c r="I27" s="28">
        <v>42</v>
      </c>
      <c r="J27" s="29">
        <v>100</v>
      </c>
      <c r="K27" s="33"/>
      <c r="L27" s="31">
        <f>IF($G27+$H27&lt;&gt;4,"",IF($G27&gt;$H27,2,IF($G27=$H27,1,0)))</f>
        <v>0</v>
      </c>
      <c r="M27" s="32">
        <f>IF($G27+$H27&lt;&gt;4,"",2-$L27)</f>
        <v>2</v>
      </c>
      <c r="N27" s="33" t="str">
        <f>IF(AND(G27&lt;&gt;"",H27&lt;&gt;"",G27+H27&lt;&gt;4),"!!!","")</f>
        <v/>
      </c>
    </row>
    <row r="28" spans="1:34" ht="12.75" customHeight="1" x14ac:dyDescent="0.2">
      <c r="A28" s="24">
        <v>20</v>
      </c>
      <c r="B28" s="10" t="str">
        <f>E49</f>
        <v>Di</v>
      </c>
      <c r="C28" s="14">
        <v>45314</v>
      </c>
      <c r="D28" s="25" t="str">
        <f t="shared" si="17"/>
        <v>TSV Brunkensen II</v>
      </c>
      <c r="E28" s="15" t="s">
        <v>2</v>
      </c>
      <c r="F28" s="25" t="str">
        <f t="shared" si="18"/>
        <v>SV Mehle</v>
      </c>
      <c r="G28" s="26">
        <v>4</v>
      </c>
      <c r="H28" s="27">
        <v>0</v>
      </c>
      <c r="I28" s="28">
        <v>100</v>
      </c>
      <c r="J28" s="29">
        <v>48</v>
      </c>
      <c r="K28" s="33"/>
      <c r="L28" s="31">
        <f>IF($G28+$H28&lt;&gt;4,"",IF($G28&gt;$H28,2,IF($G28=$H28,1,0)))</f>
        <v>2</v>
      </c>
      <c r="M28" s="32">
        <f>IF($G28+$H28&lt;&gt;4,"",2-$L28)</f>
        <v>0</v>
      </c>
      <c r="N28" s="33" t="str">
        <f>IF(AND(G28&lt;&gt;"",H28&lt;&gt;"",G28+H28&lt;&gt;4),"!!!","")</f>
        <v/>
      </c>
    </row>
    <row r="29" spans="1:34" ht="12.75" customHeight="1" x14ac:dyDescent="0.2">
      <c r="A29" s="24">
        <v>21</v>
      </c>
      <c r="B29" s="10" t="str">
        <f>E45</f>
        <v>Fr</v>
      </c>
      <c r="C29" s="14">
        <v>45317</v>
      </c>
      <c r="D29" s="25" t="str">
        <f t="shared" si="17"/>
        <v>TuS Holle/Grasdorf</v>
      </c>
      <c r="E29" s="15" t="s">
        <v>2</v>
      </c>
      <c r="F29" s="25" t="str">
        <f t="shared" si="18"/>
        <v>SV Hildesia Diekholzen II</v>
      </c>
      <c r="G29" s="26">
        <v>3</v>
      </c>
      <c r="H29" s="27">
        <v>1</v>
      </c>
      <c r="I29" s="28">
        <v>94</v>
      </c>
      <c r="J29" s="29">
        <v>66</v>
      </c>
      <c r="K29" s="33"/>
      <c r="L29" s="31">
        <f>IF($G29+$H29&lt;&gt;4,"",IF($G29&gt;$H29,2,IF($G29=$H29,1,0)))</f>
        <v>2</v>
      </c>
      <c r="M29" s="32">
        <f>IF($G29+$H29&lt;&gt;4,"",2-$L29)</f>
        <v>0</v>
      </c>
      <c r="N29" s="33" t="str">
        <f>IF(AND(G29&lt;&gt;"",H29&lt;&gt;"",G29+H29&lt;&gt;4),"!!!","")</f>
        <v/>
      </c>
    </row>
    <row r="30" spans="1:34" ht="12.75" customHeight="1" x14ac:dyDescent="0.2">
      <c r="A30" s="7"/>
      <c r="B30" s="55"/>
      <c r="C30" s="56"/>
      <c r="D30" s="56"/>
      <c r="E30" s="56"/>
      <c r="F30" s="56"/>
      <c r="G30" s="43"/>
      <c r="H30" s="44"/>
      <c r="I30" s="45"/>
      <c r="J30" s="46"/>
      <c r="K30" s="47"/>
      <c r="L30" s="43"/>
      <c r="M30" s="46"/>
      <c r="N30" s="33"/>
    </row>
    <row r="31" spans="1:34" ht="12.75" customHeight="1" x14ac:dyDescent="0.2">
      <c r="A31" s="24">
        <v>22</v>
      </c>
      <c r="B31" s="10" t="str">
        <f>E50</f>
        <v>Mo</v>
      </c>
      <c r="C31" s="14">
        <v>45362</v>
      </c>
      <c r="D31" s="25" t="str">
        <f t="shared" si="17"/>
        <v>SV Hildesia Diekholzen II</v>
      </c>
      <c r="E31" s="15" t="s">
        <v>2</v>
      </c>
      <c r="F31" s="25" t="str">
        <f t="shared" si="18"/>
        <v>SG Sarstedt / Bledeln</v>
      </c>
      <c r="G31" s="26">
        <v>3</v>
      </c>
      <c r="H31" s="27">
        <v>1</v>
      </c>
      <c r="I31" s="28">
        <v>97</v>
      </c>
      <c r="J31" s="29">
        <v>71</v>
      </c>
      <c r="K31" s="33"/>
      <c r="L31" s="31">
        <f>IF($G31+$H31&lt;&gt;4,"",IF($G31&gt;$H31,2,IF($G31=$H31,1,0)))</f>
        <v>2</v>
      </c>
      <c r="M31" s="32">
        <f>IF($G31+$H31&lt;&gt;4,"",2-$L31)</f>
        <v>0</v>
      </c>
      <c r="N31" s="33" t="str">
        <f>IF(AND(G31&lt;&gt;"",H31&lt;&gt;"",G31+H31&lt;&gt;4),"!!!","")</f>
        <v/>
      </c>
    </row>
    <row r="32" spans="1:34" ht="12.75" customHeight="1" x14ac:dyDescent="0.2">
      <c r="A32" s="24">
        <v>23</v>
      </c>
      <c r="B32" s="10" t="str">
        <f>E48</f>
        <v>Do</v>
      </c>
      <c r="C32" s="14">
        <v>45337</v>
      </c>
      <c r="D32" s="25" t="str">
        <f t="shared" si="17"/>
        <v>TSV Sibbesse</v>
      </c>
      <c r="E32" s="15" t="s">
        <v>2</v>
      </c>
      <c r="F32" s="25" t="str">
        <f t="shared" si="18"/>
        <v>TSV Brunkensen II</v>
      </c>
      <c r="G32" s="26">
        <v>1</v>
      </c>
      <c r="H32" s="27">
        <v>3</v>
      </c>
      <c r="I32" s="28">
        <v>91</v>
      </c>
      <c r="J32" s="29">
        <v>93</v>
      </c>
      <c r="K32" s="33"/>
      <c r="L32" s="31">
        <f>IF($G32+$H32&lt;&gt;4,"",IF($G32&gt;$H32,2,IF($G32=$H32,1,0)))</f>
        <v>0</v>
      </c>
      <c r="M32" s="32">
        <f>IF($G32+$H32&lt;&gt;4,"",2-$L32)</f>
        <v>2</v>
      </c>
      <c r="N32" s="33" t="str">
        <f>IF(AND(G32&lt;&gt;"",H32&lt;&gt;"",G32+H32&lt;&gt;4),"!!!","")</f>
        <v/>
      </c>
    </row>
    <row r="33" spans="1:34" ht="12.75" customHeight="1" x14ac:dyDescent="0.2">
      <c r="A33" s="24">
        <v>24</v>
      </c>
      <c r="B33" s="10" t="str">
        <f>E47</f>
        <v>Di</v>
      </c>
      <c r="C33" s="14">
        <v>45328</v>
      </c>
      <c r="D33" s="25" t="str">
        <f t="shared" si="17"/>
        <v>SV Mehle</v>
      </c>
      <c r="E33" s="15" t="s">
        <v>2</v>
      </c>
      <c r="F33" s="25" t="str">
        <f t="shared" si="18"/>
        <v>TuS Holle/Grasdorf</v>
      </c>
      <c r="G33" s="26">
        <v>0</v>
      </c>
      <c r="H33" s="27">
        <v>4</v>
      </c>
      <c r="I33" s="28">
        <v>57</v>
      </c>
      <c r="J33" s="29">
        <v>100</v>
      </c>
      <c r="K33" s="33"/>
      <c r="L33" s="31">
        <f>IF($G33+$H33&lt;&gt;4,"",IF($G33&gt;$H33,2,IF($G33=$H33,1,0)))</f>
        <v>0</v>
      </c>
      <c r="M33" s="32">
        <f>IF($G33+$H33&lt;&gt;4,"",2-$L33)</f>
        <v>2</v>
      </c>
      <c r="N33" s="33" t="str">
        <f>IF(AND(G33&lt;&gt;"",H33&lt;&gt;"",G33+H33&lt;&gt;4),"!!!","")</f>
        <v/>
      </c>
    </row>
    <row r="34" spans="1:34" ht="12.75" customHeight="1" x14ac:dyDescent="0.2">
      <c r="A34" s="7"/>
      <c r="B34" s="55"/>
      <c r="C34" s="57"/>
      <c r="D34" s="57"/>
      <c r="E34" s="57"/>
      <c r="F34" s="57"/>
      <c r="G34" s="43"/>
      <c r="H34" s="44"/>
      <c r="I34" s="45"/>
      <c r="J34" s="46"/>
      <c r="K34" s="47"/>
      <c r="L34" s="43"/>
      <c r="M34" s="46"/>
      <c r="N34" s="33"/>
    </row>
    <row r="35" spans="1:34" ht="12.75" customHeight="1" x14ac:dyDescent="0.2">
      <c r="A35" s="24">
        <v>25</v>
      </c>
      <c r="B35" s="10" t="str">
        <f>E45</f>
        <v>Fr</v>
      </c>
      <c r="C35" s="14">
        <v>45387</v>
      </c>
      <c r="D35" s="25" t="str">
        <f t="shared" si="17"/>
        <v>TuS Holle/Grasdorf</v>
      </c>
      <c r="E35" s="15" t="s">
        <v>2</v>
      </c>
      <c r="F35" s="25" t="str">
        <f t="shared" si="18"/>
        <v>TSV Sibbesse</v>
      </c>
      <c r="G35" s="26">
        <v>4</v>
      </c>
      <c r="H35" s="27">
        <v>0</v>
      </c>
      <c r="I35" s="28">
        <v>100</v>
      </c>
      <c r="J35" s="29">
        <v>87</v>
      </c>
      <c r="K35" s="33"/>
      <c r="L35" s="31">
        <f>IF($G35+$H35&lt;&gt;4,"",IF($G35&gt;$H35,2,IF($G35=$H35,1,0)))</f>
        <v>2</v>
      </c>
      <c r="M35" s="32">
        <f>IF($G35+$H35&lt;&gt;4,"",2-$L35)</f>
        <v>0</v>
      </c>
      <c r="N35" s="33" t="str">
        <f>IF(AND(G35&lt;&gt;"",H35&lt;&gt;"",G35+H35&lt;&gt;4),"!!!","")</f>
        <v/>
      </c>
    </row>
    <row r="36" spans="1:34" ht="12.75" customHeight="1" x14ac:dyDescent="0.2">
      <c r="A36" s="24">
        <v>26</v>
      </c>
      <c r="B36" s="10" t="str">
        <f>E50</f>
        <v>Mo</v>
      </c>
      <c r="C36" s="14">
        <v>45341</v>
      </c>
      <c r="D36" s="25" t="str">
        <f t="shared" si="17"/>
        <v>SV Hildesia Diekholzen II</v>
      </c>
      <c r="E36" s="15" t="s">
        <v>2</v>
      </c>
      <c r="F36" s="25" t="str">
        <f t="shared" si="18"/>
        <v>SV Mehle</v>
      </c>
      <c r="G36" s="26">
        <v>4</v>
      </c>
      <c r="H36" s="27">
        <v>0</v>
      </c>
      <c r="I36" s="28">
        <v>100</v>
      </c>
      <c r="J36" s="29">
        <v>53</v>
      </c>
      <c r="K36" s="33"/>
      <c r="L36" s="31">
        <f>IF($G36+$H36&lt;&gt;4,"",IF($G36&gt;$H36,2,IF($G36=$H36,1,0)))</f>
        <v>2</v>
      </c>
      <c r="M36" s="32">
        <f>IF($G36+$H36&lt;&gt;4,"",2-$L36)</f>
        <v>0</v>
      </c>
      <c r="N36" s="33" t="str">
        <f>IF(AND(G36&lt;&gt;"",H36&lt;&gt;"",G36+H36&lt;&gt;4),"!!!","")</f>
        <v/>
      </c>
    </row>
    <row r="37" spans="1:34" ht="12.75" customHeight="1" x14ac:dyDescent="0.2">
      <c r="A37" s="24">
        <v>27</v>
      </c>
      <c r="B37" s="10" t="str">
        <f>E49</f>
        <v>Di</v>
      </c>
      <c r="C37" s="14">
        <v>45335</v>
      </c>
      <c r="D37" s="25" t="str">
        <f t="shared" si="17"/>
        <v>TSV Brunkensen II</v>
      </c>
      <c r="E37" s="15" t="s">
        <v>2</v>
      </c>
      <c r="F37" s="25" t="str">
        <f t="shared" si="18"/>
        <v>SG Sarstedt / Bledeln</v>
      </c>
      <c r="G37" s="26">
        <v>4</v>
      </c>
      <c r="H37" s="27">
        <v>0</v>
      </c>
      <c r="I37" s="28">
        <v>100</v>
      </c>
      <c r="J37" s="29">
        <v>47</v>
      </c>
      <c r="K37" s="33"/>
      <c r="L37" s="31">
        <f>IF($G37+$H37&lt;&gt;4,"",IF($G37&gt;$H37,2,IF($G37=$H37,1,0)))</f>
        <v>2</v>
      </c>
      <c r="M37" s="32">
        <f>IF($G37+$H37&lt;&gt;4,"",2-$L37)</f>
        <v>0</v>
      </c>
      <c r="N37" s="33" t="str">
        <f>IF(AND(G37&lt;&gt;"",H37&lt;&gt;"",G37+H37&lt;&gt;4),"!!!","")</f>
        <v/>
      </c>
    </row>
    <row r="38" spans="1:34" ht="12.75" customHeight="1" x14ac:dyDescent="0.2">
      <c r="A38" s="58"/>
      <c r="B38" s="59"/>
      <c r="C38" s="56"/>
      <c r="D38" s="56"/>
      <c r="E38" s="56"/>
      <c r="F38" s="56"/>
      <c r="G38" s="43"/>
      <c r="H38" s="44"/>
      <c r="I38" s="45"/>
      <c r="J38" s="46"/>
      <c r="K38" s="47"/>
      <c r="L38" s="43"/>
      <c r="M38" s="46"/>
      <c r="N38" s="33"/>
    </row>
    <row r="39" spans="1:34" ht="12.75" customHeight="1" x14ac:dyDescent="0.2">
      <c r="A39" s="24">
        <v>28</v>
      </c>
      <c r="B39" s="10" t="str">
        <f>E47</f>
        <v>Di</v>
      </c>
      <c r="C39" s="14">
        <v>45356</v>
      </c>
      <c r="D39" s="25" t="str">
        <f t="shared" si="17"/>
        <v>SV Mehle</v>
      </c>
      <c r="E39" s="15" t="s">
        <v>2</v>
      </c>
      <c r="F39" s="25" t="str">
        <f t="shared" si="18"/>
        <v>SG Sarstedt / Bledeln</v>
      </c>
      <c r="G39" s="26">
        <v>0</v>
      </c>
      <c r="H39" s="27">
        <v>4</v>
      </c>
      <c r="I39" s="28">
        <v>74</v>
      </c>
      <c r="J39" s="29">
        <v>101</v>
      </c>
      <c r="K39" s="33"/>
      <c r="L39" s="31">
        <f>IF($G39+$H39&lt;&gt;4,"",IF($G39&gt;$H39,2,IF($G39=$H39,1,0)))</f>
        <v>0</v>
      </c>
      <c r="M39" s="32">
        <f>IF($G39+$H39&lt;&gt;4,"",2-$L39)</f>
        <v>2</v>
      </c>
      <c r="N39" s="33" t="str">
        <f>IF(AND(G39&lt;&gt;"",H39&lt;&gt;"",G39+H39&lt;&gt;4),"!!!","")</f>
        <v/>
      </c>
    </row>
    <row r="40" spans="1:34" ht="12.75" customHeight="1" x14ac:dyDescent="0.2">
      <c r="A40" s="24">
        <v>29</v>
      </c>
      <c r="B40" s="10" t="str">
        <f>E45</f>
        <v>Fr</v>
      </c>
      <c r="C40" s="14">
        <v>45352</v>
      </c>
      <c r="D40" s="25" t="str">
        <f t="shared" si="17"/>
        <v>TuS Holle/Grasdorf</v>
      </c>
      <c r="E40" s="15" t="s">
        <v>2</v>
      </c>
      <c r="F40" s="25" t="str">
        <f t="shared" si="18"/>
        <v>TSV Brunkensen II</v>
      </c>
      <c r="G40" s="26">
        <v>4</v>
      </c>
      <c r="H40" s="27">
        <v>0</v>
      </c>
      <c r="I40" s="28">
        <v>100</v>
      </c>
      <c r="J40" s="29">
        <v>65</v>
      </c>
      <c r="K40" s="33"/>
      <c r="L40" s="31">
        <f>IF($G40+$H40&lt;&gt;4,"",IF($G40&gt;$H40,2,IF($G40=$H40,1,0)))</f>
        <v>2</v>
      </c>
      <c r="M40" s="32">
        <f>IF($G40+$H40&lt;&gt;4,"",2-$L40)</f>
        <v>0</v>
      </c>
      <c r="N40" s="33" t="str">
        <f>IF(AND(G40&lt;&gt;"",H40&lt;&gt;"",G40+H40&lt;&gt;4),"!!!","")</f>
        <v/>
      </c>
    </row>
    <row r="41" spans="1:34" ht="12.75" customHeight="1" x14ac:dyDescent="0.2">
      <c r="A41" s="24">
        <v>30</v>
      </c>
      <c r="B41" s="10" t="str">
        <f>E48</f>
        <v>Do</v>
      </c>
      <c r="C41" s="14">
        <v>45358</v>
      </c>
      <c r="D41" s="25" t="str">
        <f t="shared" si="17"/>
        <v>TSV Sibbesse</v>
      </c>
      <c r="E41" s="15" t="s">
        <v>2</v>
      </c>
      <c r="F41" s="25" t="str">
        <f t="shared" si="18"/>
        <v>SV Hildesia Diekholzen II</v>
      </c>
      <c r="G41" s="26">
        <v>1</v>
      </c>
      <c r="H41" s="27">
        <v>3</v>
      </c>
      <c r="I41" s="28">
        <v>82</v>
      </c>
      <c r="J41" s="29">
        <v>101</v>
      </c>
      <c r="K41" s="33"/>
      <c r="L41" s="31">
        <f>IF($G41+$H41&lt;&gt;4,"",IF($G41&gt;$H41,2,IF($G41=$H41,1,0)))</f>
        <v>0</v>
      </c>
      <c r="M41" s="32">
        <f>IF($G41+$H41&lt;&gt;4,"",2-$L41)</f>
        <v>2</v>
      </c>
      <c r="N41" s="33" t="str">
        <f>IF(AND(G41&lt;&gt;"",H41&lt;&gt;"",G41+H41&lt;&gt;4),"!!!","")</f>
        <v/>
      </c>
    </row>
    <row r="42" spans="1:34" ht="4.5" customHeight="1" x14ac:dyDescent="0.2">
      <c r="A42" s="48"/>
      <c r="B42" s="48"/>
      <c r="C42" s="60"/>
      <c r="D42" s="52"/>
    </row>
    <row r="43" spans="1:34" s="1" customFormat="1" ht="10.5" customHeight="1" x14ac:dyDescent="0.2">
      <c r="A43" s="51" t="s">
        <v>10</v>
      </c>
      <c r="B43" s="61"/>
      <c r="C43" s="61"/>
      <c r="D43" s="61"/>
      <c r="E43" s="61"/>
      <c r="F43" s="61"/>
      <c r="G43" s="111">
        <f>SUM(G3:H42)</f>
        <v>120</v>
      </c>
      <c r="H43" s="111"/>
      <c r="I43" s="111">
        <f>SUM(I3:J42)</f>
        <v>4984</v>
      </c>
      <c r="J43" s="111"/>
      <c r="K43" s="61"/>
      <c r="L43" s="111">
        <f>SUM(L3:M42)</f>
        <v>60</v>
      </c>
      <c r="M43" s="111"/>
      <c r="N43" s="54"/>
      <c r="O43" s="52"/>
      <c r="P43" s="52"/>
      <c r="Q43" s="52"/>
      <c r="R43" s="52"/>
      <c r="S43" s="52"/>
      <c r="T43" s="52"/>
      <c r="U43" s="52"/>
      <c r="V43" s="52"/>
      <c r="W43" s="52"/>
      <c r="X43" s="30"/>
      <c r="Y43" s="30"/>
      <c r="Z43" s="30"/>
      <c r="AA43" s="30"/>
      <c r="AB43" s="30"/>
      <c r="AC43"/>
      <c r="AD43"/>
      <c r="AE43"/>
      <c r="AF43"/>
      <c r="AG43"/>
      <c r="AH43"/>
    </row>
    <row r="44" spans="1:34" ht="4.5" customHeight="1" x14ac:dyDescent="0.2"/>
    <row r="45" spans="1:34" ht="11.25" customHeight="1" x14ac:dyDescent="0.2">
      <c r="A45" s="9" t="s">
        <v>21</v>
      </c>
      <c r="B45" s="62"/>
      <c r="C45" s="63"/>
      <c r="D45" s="8" t="s">
        <v>53</v>
      </c>
      <c r="E45" s="8" t="s">
        <v>31</v>
      </c>
      <c r="AD45" s="64" t="s">
        <v>23</v>
      </c>
      <c r="AE45" s="65"/>
      <c r="AF45" s="65"/>
      <c r="AG45" s="65"/>
      <c r="AH45" s="66"/>
    </row>
    <row r="46" spans="1:34" ht="11.25" customHeight="1" x14ac:dyDescent="0.2">
      <c r="A46" s="67"/>
      <c r="B46" s="67"/>
      <c r="C46" s="68"/>
      <c r="D46" s="8" t="s">
        <v>54</v>
      </c>
      <c r="E46" s="8" t="s">
        <v>32</v>
      </c>
      <c r="AD46" s="69" t="s">
        <v>24</v>
      </c>
      <c r="AE46" s="70"/>
      <c r="AF46" s="70"/>
      <c r="AG46" s="70"/>
      <c r="AH46" s="71"/>
    </row>
    <row r="47" spans="1:34" ht="11.25" customHeight="1" x14ac:dyDescent="0.2">
      <c r="A47" s="52"/>
      <c r="B47" s="52"/>
      <c r="C47" s="72"/>
      <c r="D47" s="8" t="s">
        <v>51</v>
      </c>
      <c r="E47" s="8" t="s">
        <v>32</v>
      </c>
      <c r="AD47" s="69" t="s">
        <v>25</v>
      </c>
      <c r="AE47" s="70"/>
      <c r="AF47" s="70"/>
      <c r="AG47" s="70"/>
      <c r="AH47" s="71"/>
    </row>
    <row r="48" spans="1:34" ht="11.25" customHeight="1" x14ac:dyDescent="0.2">
      <c r="A48" s="52"/>
      <c r="B48" s="52"/>
      <c r="C48" s="72"/>
      <c r="D48" s="8" t="s">
        <v>52</v>
      </c>
      <c r="E48" s="8" t="s">
        <v>30</v>
      </c>
      <c r="AD48" s="69" t="s">
        <v>26</v>
      </c>
      <c r="AE48" s="70"/>
      <c r="AF48" s="70"/>
      <c r="AG48" s="70"/>
      <c r="AH48" s="71"/>
    </row>
    <row r="49" spans="1:34" ht="11.25" customHeight="1" x14ac:dyDescent="0.2">
      <c r="A49" s="52"/>
      <c r="B49" s="52"/>
      <c r="C49" s="72"/>
      <c r="D49" s="8" t="s">
        <v>45</v>
      </c>
      <c r="E49" s="8" t="s">
        <v>32</v>
      </c>
      <c r="AD49" s="73" t="s">
        <v>28</v>
      </c>
      <c r="AE49" s="74"/>
      <c r="AF49" s="74"/>
      <c r="AG49" s="74"/>
      <c r="AH49" s="75"/>
    </row>
    <row r="50" spans="1:34" ht="11.25" customHeight="1" x14ac:dyDescent="0.2">
      <c r="A50" s="52"/>
      <c r="B50" s="52"/>
      <c r="C50" s="72"/>
      <c r="D50" s="8" t="s">
        <v>49</v>
      </c>
      <c r="E50" s="8" t="s">
        <v>29</v>
      </c>
    </row>
  </sheetData>
  <mergeCells count="18">
    <mergeCell ref="D2:F2"/>
    <mergeCell ref="G2:H2"/>
    <mergeCell ref="I2:J2"/>
    <mergeCell ref="L2:M2"/>
    <mergeCell ref="A1:F1"/>
    <mergeCell ref="G1:J1"/>
    <mergeCell ref="L1:M1"/>
    <mergeCell ref="O1:AA1"/>
    <mergeCell ref="AC1:AH1"/>
    <mergeCell ref="G43:H43"/>
    <mergeCell ref="I43:J43"/>
    <mergeCell ref="L43:M43"/>
    <mergeCell ref="A26:F26"/>
    <mergeCell ref="A6:F6"/>
    <mergeCell ref="A10:F10"/>
    <mergeCell ref="A14:F14"/>
    <mergeCell ref="A18:F18"/>
    <mergeCell ref="A22:F22"/>
  </mergeCells>
  <pageMargins left="0.98425196850393704" right="0.98425196850393704" top="0.98425196850393704" bottom="0.98425196850393704" header="0.51181102362204722" footer="0.51181102362204722"/>
  <pageSetup paperSize="9" scale="50" fitToHeight="0" orientation="portrait" r:id="rId1"/>
  <headerFooter alignWithMargins="0"/>
  <webPublishItems count="2">
    <webPublishItem id="17007" divId="Tabelle_2023_2024_17007" sourceType="range" sourceRef="A1:J41" destinationFile="W:\Daten\Dokumente\MAGIX\WEB\hobby-volleyball_web_files\StaffelC-Dateien2024.htm" autoRepublish="1"/>
    <webPublishItem id="23730" divId="Tabelle_2023_2024_23730" sourceType="range" sourceRef="AC1:AH8" destinationFile="W:\Daten\Dokumente\MAGIX\WEB\hobby-volleyball_web_files\StaffelCT-Dateien2024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Staffel A</vt:lpstr>
      <vt:lpstr>Staffel B</vt:lpstr>
      <vt:lpstr>Staffel C</vt:lpstr>
      <vt:lpstr>'Staffel A'!Druckbereich</vt:lpstr>
      <vt:lpstr>'Staffel B'!Druckbereich</vt:lpstr>
      <vt:lpstr>'Staffel C'!Druckbereich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 Schiller</dc:creator>
  <cp:lastModifiedBy>Frank Sürig</cp:lastModifiedBy>
  <cp:lastPrinted>2023-07-30T17:57:53Z</cp:lastPrinted>
  <dcterms:created xsi:type="dcterms:W3CDTF">2006-06-26T07:36:59Z</dcterms:created>
  <dcterms:modified xsi:type="dcterms:W3CDTF">2024-04-07T17:30:29Z</dcterms:modified>
</cp:coreProperties>
</file>